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comments6.xml" ContentType="application/vnd.openxmlformats-officedocument.spreadsheetml.comments+xml"/>
  <Override PartName="/xl/comments7.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xWindow="0" yWindow="45" windowWidth="15195" windowHeight="9975" tabRatio="1000" activeTab="13"/>
  </bookViews>
  <sheets>
    <sheet name="Anexa 1  2023" sheetId="52" r:id="rId1"/>
    <sheet name="Anexa 2 2023" sheetId="39" r:id="rId2"/>
    <sheet name="Anexa 3 2023" sheetId="43" r:id="rId3"/>
    <sheet name="Anexa 4 2023" sheetId="44" r:id="rId4"/>
    <sheet name="Anexa 5 2023" sheetId="45" r:id="rId5"/>
    <sheet name="Anexa 6A 2023" sheetId="53" r:id="rId6"/>
    <sheet name="Anexa 6 B 2023" sheetId="47" r:id="rId7"/>
    <sheet name="Anexa 6 C 2023" sheetId="48" r:id="rId8"/>
    <sheet name="Anexa 6 D 2023" sheetId="49" r:id="rId9"/>
    <sheet name="Anexa 7 2023" sheetId="50" r:id="rId10"/>
    <sheet name="Anexa 8 2023" sheetId="42" r:id="rId11"/>
    <sheet name="Anexa 9 2023" sheetId="41" r:id="rId12"/>
    <sheet name="ANEXA 10 2023" sheetId="55" r:id="rId13"/>
    <sheet name="Sheet1" sheetId="54" r:id="rId14"/>
  </sheets>
  <externalReferences>
    <externalReference r:id="rId15"/>
  </externalReferences>
  <definedNames>
    <definedName name="_xlnm.Print_Area" localSheetId="8">'Anexa 6 D 2023'!$A$1:$R$32</definedName>
    <definedName name="_xlnm.Print_Titles" localSheetId="12">'ANEXA 10 2023'!$1:$7</definedName>
    <definedName name="_xlnm.Print_Titles" localSheetId="3">'Anexa 4 2023'!$1:$7</definedName>
    <definedName name="_xlnm.Print_Titles" localSheetId="4">'Anexa 5 2023'!$1:$8</definedName>
    <definedName name="_xlnm.Print_Titles" localSheetId="5">'Anexa 6A 2023'!$1:$8</definedName>
  </definedNames>
  <calcPr calcId="125725" fullCalcOnLoad="1"/>
</workbook>
</file>

<file path=xl/calcChain.xml><?xml version="1.0" encoding="utf-8"?>
<calcChain xmlns="http://schemas.openxmlformats.org/spreadsheetml/2006/main">
  <c r="E805" i="50"/>
  <c r="D805"/>
  <c r="D799"/>
  <c r="C805"/>
  <c r="E801"/>
  <c r="C799"/>
  <c r="E797"/>
  <c r="D797"/>
  <c r="C797"/>
  <c r="E795"/>
  <c r="D795"/>
  <c r="C795"/>
  <c r="E794"/>
  <c r="D794"/>
  <c r="C794"/>
  <c r="D793"/>
  <c r="C793"/>
  <c r="E791"/>
  <c r="E787"/>
  <c r="D791"/>
  <c r="E789"/>
  <c r="D789"/>
  <c r="C789"/>
  <c r="C787" s="1"/>
  <c r="D782"/>
  <c r="C782"/>
  <c r="C780"/>
  <c r="E781"/>
  <c r="E780"/>
  <c r="D781"/>
  <c r="E777"/>
  <c r="D777"/>
  <c r="C777"/>
  <c r="E774"/>
  <c r="D774"/>
  <c r="C774"/>
  <c r="E773"/>
  <c r="D773"/>
  <c r="C773"/>
  <c r="E768"/>
  <c r="D768"/>
  <c r="C768"/>
  <c r="E767"/>
  <c r="D767"/>
  <c r="C767"/>
  <c r="E766"/>
  <c r="D766"/>
  <c r="C766"/>
  <c r="E762"/>
  <c r="E759"/>
  <c r="D762"/>
  <c r="D759" s="1"/>
  <c r="C762"/>
  <c r="C759"/>
  <c r="E758"/>
  <c r="D758"/>
  <c r="E757"/>
  <c r="D757"/>
  <c r="C757"/>
  <c r="E756"/>
  <c r="D756"/>
  <c r="C756"/>
  <c r="C752"/>
  <c r="C745" s="1"/>
  <c r="E748"/>
  <c r="E745"/>
  <c r="D748"/>
  <c r="D745" s="1"/>
  <c r="E744"/>
  <c r="E741"/>
  <c r="D744"/>
  <c r="D741" s="1"/>
  <c r="C744"/>
  <c r="C741"/>
  <c r="E740"/>
  <c r="E739" s="1"/>
  <c r="E735" s="1"/>
  <c r="D740"/>
  <c r="D739"/>
  <c r="C740"/>
  <c r="C739" s="1"/>
  <c r="E738"/>
  <c r="D738"/>
  <c r="C738"/>
  <c r="E737"/>
  <c r="D737"/>
  <c r="C737"/>
  <c r="E730"/>
  <c r="D730"/>
  <c r="C730"/>
  <c r="E729"/>
  <c r="D729"/>
  <c r="C729"/>
  <c r="E725"/>
  <c r="E724"/>
  <c r="D725"/>
  <c r="D724" s="1"/>
  <c r="C725"/>
  <c r="C724"/>
  <c r="E723"/>
  <c r="D723"/>
  <c r="E722"/>
  <c r="D722"/>
  <c r="C722"/>
  <c r="E721"/>
  <c r="D721"/>
  <c r="C721"/>
  <c r="E719"/>
  <c r="D719"/>
  <c r="E718"/>
  <c r="D718"/>
  <c r="C718"/>
  <c r="E717"/>
  <c r="D717"/>
  <c r="C717"/>
  <c r="E714"/>
  <c r="D714"/>
  <c r="C714"/>
  <c r="E713"/>
  <c r="D713"/>
  <c r="C713"/>
  <c r="E711"/>
  <c r="D711"/>
  <c r="C711"/>
  <c r="C709"/>
  <c r="E708"/>
  <c r="D708"/>
  <c r="C708"/>
  <c r="E707"/>
  <c r="D707"/>
  <c r="C707"/>
  <c r="E706"/>
  <c r="D706"/>
  <c r="C706"/>
  <c r="E705"/>
  <c r="D705"/>
  <c r="C705"/>
  <c r="E702"/>
  <c r="D702"/>
  <c r="C702"/>
  <c r="E700"/>
  <c r="D700"/>
  <c r="C700"/>
  <c r="E697"/>
  <c r="D697"/>
  <c r="C697"/>
  <c r="D695"/>
  <c r="E693"/>
  <c r="D693"/>
  <c r="C693"/>
  <c r="E692"/>
  <c r="D692"/>
  <c r="C692"/>
  <c r="E688"/>
  <c r="D688"/>
  <c r="C688"/>
  <c r="E687"/>
  <c r="D687"/>
  <c r="C687"/>
  <c r="E685"/>
  <c r="D685"/>
  <c r="C685"/>
  <c r="E684"/>
  <c r="D684"/>
  <c r="C684"/>
  <c r="E682"/>
  <c r="D682"/>
  <c r="C682"/>
  <c r="E681"/>
  <c r="D681"/>
  <c r="E680"/>
  <c r="D680"/>
  <c r="C680"/>
  <c r="E679"/>
  <c r="D679"/>
  <c r="C679"/>
  <c r="E676"/>
  <c r="E675"/>
  <c r="D676"/>
  <c r="D675" s="1"/>
  <c r="D663" s="1"/>
  <c r="C676"/>
  <c r="C675"/>
  <c r="E674"/>
  <c r="C674"/>
  <c r="D673"/>
  <c r="E672"/>
  <c r="C672"/>
  <c r="E671"/>
  <c r="D671"/>
  <c r="C671"/>
  <c r="E670"/>
  <c r="D670"/>
  <c r="C670"/>
  <c r="E668"/>
  <c r="D668"/>
  <c r="C668"/>
  <c r="E667"/>
  <c r="D667"/>
  <c r="C667"/>
  <c r="E666"/>
  <c r="D666"/>
  <c r="C666"/>
  <c r="E665"/>
  <c r="D665"/>
  <c r="C665"/>
  <c r="E661"/>
  <c r="D661"/>
  <c r="C661"/>
  <c r="E651"/>
  <c r="D651"/>
  <c r="C651"/>
  <c r="E645"/>
  <c r="D645"/>
  <c r="C645"/>
  <c r="E638"/>
  <c r="D638"/>
  <c r="C638"/>
  <c r="E628"/>
  <c r="D628"/>
  <c r="C628"/>
  <c r="E618"/>
  <c r="E616" s="1"/>
  <c r="E545" s="1"/>
  <c r="D618"/>
  <c r="D616"/>
  <c r="C618"/>
  <c r="C616"/>
  <c r="E607"/>
  <c r="D607"/>
  <c r="C607"/>
  <c r="E601"/>
  <c r="D601"/>
  <c r="C601"/>
  <c r="E591"/>
  <c r="D591"/>
  <c r="C591"/>
  <c r="E579"/>
  <c r="D579"/>
  <c r="C579"/>
  <c r="E570"/>
  <c r="D570"/>
  <c r="C570"/>
  <c r="E568"/>
  <c r="D568"/>
  <c r="C568"/>
  <c r="E553"/>
  <c r="D553"/>
  <c r="C553"/>
  <c r="E546"/>
  <c r="D546"/>
  <c r="C546"/>
  <c r="E540"/>
  <c r="E539"/>
  <c r="D540"/>
  <c r="D539"/>
  <c r="C540"/>
  <c r="C539"/>
  <c r="C537"/>
  <c r="C536"/>
  <c r="E536"/>
  <c r="D536"/>
  <c r="E535"/>
  <c r="E532"/>
  <c r="D535"/>
  <c r="D532"/>
  <c r="C535"/>
  <c r="C532"/>
  <c r="E531"/>
  <c r="E530"/>
  <c r="D531"/>
  <c r="D530"/>
  <c r="C531"/>
  <c r="C530"/>
  <c r="E529"/>
  <c r="D529"/>
  <c r="C529"/>
  <c r="E528"/>
  <c r="D528"/>
  <c r="C528"/>
  <c r="E527"/>
  <c r="D527"/>
  <c r="C527"/>
  <c r="E525"/>
  <c r="D525"/>
  <c r="C525"/>
  <c r="E524"/>
  <c r="D524"/>
  <c r="C524"/>
  <c r="E523"/>
  <c r="D523"/>
  <c r="C523"/>
  <c r="E510"/>
  <c r="C510"/>
  <c r="D506"/>
  <c r="C506"/>
  <c r="E502"/>
  <c r="D502"/>
  <c r="C502"/>
  <c r="E498"/>
  <c r="D498"/>
  <c r="C498"/>
  <c r="D486"/>
  <c r="C486"/>
  <c r="E482"/>
  <c r="D482"/>
  <c r="C482"/>
  <c r="E478"/>
  <c r="D478"/>
  <c r="C478"/>
  <c r="E474"/>
  <c r="D474"/>
  <c r="C474"/>
  <c r="E464"/>
  <c r="D464"/>
  <c r="C464"/>
  <c r="E463"/>
  <c r="D463"/>
  <c r="C463"/>
  <c r="E462"/>
  <c r="D462"/>
  <c r="C462"/>
  <c r="E461"/>
  <c r="D461"/>
  <c r="C461"/>
  <c r="E459"/>
  <c r="D459"/>
  <c r="C459"/>
  <c r="E458"/>
  <c r="D458"/>
  <c r="C458"/>
  <c r="E457"/>
  <c r="D457"/>
  <c r="C457"/>
  <c r="E455"/>
  <c r="D455"/>
  <c r="C455"/>
  <c r="E452"/>
  <c r="D452"/>
  <c r="C452"/>
  <c r="E451"/>
  <c r="D451"/>
  <c r="C451"/>
  <c r="C450" s="1"/>
  <c r="E450"/>
  <c r="D450"/>
  <c r="E449"/>
  <c r="D449"/>
  <c r="C449"/>
  <c r="E439"/>
  <c r="E438" s="1"/>
  <c r="D439"/>
  <c r="D438"/>
  <c r="C439"/>
  <c r="C438" s="1"/>
  <c r="E426"/>
  <c r="D426"/>
  <c r="C426"/>
  <c r="E419"/>
  <c r="E417" s="1"/>
  <c r="E416" s="1"/>
  <c r="D417"/>
  <c r="D416" s="1"/>
  <c r="C417"/>
  <c r="C416"/>
  <c r="E415"/>
  <c r="D415"/>
  <c r="E414"/>
  <c r="D414"/>
  <c r="C414"/>
  <c r="E412"/>
  <c r="D412"/>
  <c r="C412"/>
  <c r="E411"/>
  <c r="D411"/>
  <c r="C411"/>
  <c r="E408"/>
  <c r="E407" s="1"/>
  <c r="D408"/>
  <c r="D407" s="1"/>
  <c r="C408"/>
  <c r="C407" s="1"/>
  <c r="E406"/>
  <c r="D406"/>
  <c r="C406"/>
  <c r="E405"/>
  <c r="D405"/>
  <c r="C405"/>
  <c r="E394"/>
  <c r="D394"/>
  <c r="C394"/>
  <c r="E393"/>
  <c r="D393"/>
  <c r="D386" s="1"/>
  <c r="C393"/>
  <c r="D391"/>
  <c r="C391"/>
  <c r="E380"/>
  <c r="D380"/>
  <c r="C380"/>
  <c r="D379"/>
  <c r="C379"/>
  <c r="D378"/>
  <c r="C378"/>
  <c r="D377"/>
  <c r="C377"/>
  <c r="D376"/>
  <c r="C376"/>
  <c r="E375"/>
  <c r="E367" s="1"/>
  <c r="E366" s="1"/>
  <c r="E365" s="1"/>
  <c r="D375"/>
  <c r="C375"/>
  <c r="C374"/>
  <c r="E356"/>
  <c r="D356"/>
  <c r="C356"/>
  <c r="E355"/>
  <c r="D355"/>
  <c r="C355"/>
  <c r="E353"/>
  <c r="D353"/>
  <c r="C353"/>
  <c r="D350"/>
  <c r="C350"/>
  <c r="E349"/>
  <c r="D349"/>
  <c r="C349"/>
  <c r="E347"/>
  <c r="D347"/>
  <c r="C347"/>
  <c r="E343"/>
  <c r="D343"/>
  <c r="C343"/>
  <c r="E341"/>
  <c r="D341"/>
  <c r="C341"/>
  <c r="E339"/>
  <c r="D339"/>
  <c r="C339"/>
  <c r="E336"/>
  <c r="E335"/>
  <c r="D336"/>
  <c r="D335" s="1"/>
  <c r="C336"/>
  <c r="C335"/>
  <c r="E334"/>
  <c r="D334"/>
  <c r="C334"/>
  <c r="E333"/>
  <c r="D333"/>
  <c r="C333"/>
  <c r="E332"/>
  <c r="D332"/>
  <c r="C332"/>
  <c r="D331"/>
  <c r="C331"/>
  <c r="E330"/>
  <c r="D330"/>
  <c r="C330"/>
  <c r="E329"/>
  <c r="D329"/>
  <c r="C329"/>
  <c r="E328"/>
  <c r="D328"/>
  <c r="C328"/>
  <c r="E321"/>
  <c r="E320" s="1"/>
  <c r="E316" s="1"/>
  <c r="E315" s="1"/>
  <c r="E314" s="1"/>
  <c r="D321"/>
  <c r="D320"/>
  <c r="C321"/>
  <c r="C320" s="1"/>
  <c r="C316" s="1"/>
  <c r="C315" s="1"/>
  <c r="E319"/>
  <c r="D319"/>
  <c r="C319"/>
  <c r="E318"/>
  <c r="D318"/>
  <c r="C318"/>
  <c r="E317"/>
  <c r="D317"/>
  <c r="C317"/>
  <c r="E313"/>
  <c r="E312" s="1"/>
  <c r="E311" s="1"/>
  <c r="D313"/>
  <c r="D312"/>
  <c r="D311" s="1"/>
  <c r="C313"/>
  <c r="C312" s="1"/>
  <c r="C311" s="1"/>
  <c r="E310"/>
  <c r="D310"/>
  <c r="C310"/>
  <c r="E309"/>
  <c r="D309"/>
  <c r="C309"/>
  <c r="E308"/>
  <c r="D308"/>
  <c r="C308"/>
  <c r="E307"/>
  <c r="D307"/>
  <c r="C307"/>
  <c r="C306" s="1"/>
  <c r="C305" s="1"/>
  <c r="E304"/>
  <c r="D304"/>
  <c r="C304"/>
  <c r="E303"/>
  <c r="D303"/>
  <c r="C303"/>
  <c r="E301"/>
  <c r="E300" s="1"/>
  <c r="D301"/>
  <c r="D300"/>
  <c r="C301"/>
  <c r="C300" s="1"/>
  <c r="E299"/>
  <c r="D299"/>
  <c r="C299"/>
  <c r="E298"/>
  <c r="D298"/>
  <c r="C298"/>
  <c r="D297"/>
  <c r="C297"/>
  <c r="E296"/>
  <c r="D296"/>
  <c r="C296"/>
  <c r="E294"/>
  <c r="E292"/>
  <c r="D292"/>
  <c r="C292"/>
  <c r="E291"/>
  <c r="D291"/>
  <c r="C291"/>
  <c r="E290"/>
  <c r="D290"/>
  <c r="C290"/>
  <c r="E289"/>
  <c r="D289"/>
  <c r="C289"/>
  <c r="E288"/>
  <c r="D288"/>
  <c r="C288"/>
  <c r="E286"/>
  <c r="D286"/>
  <c r="C286"/>
  <c r="E285"/>
  <c r="E284" s="1"/>
  <c r="E283" s="1"/>
  <c r="E282" s="1"/>
  <c r="D285"/>
  <c r="C285"/>
  <c r="C275"/>
  <c r="E274"/>
  <c r="E273"/>
  <c r="D274"/>
  <c r="D273" s="1"/>
  <c r="C274"/>
  <c r="E272"/>
  <c r="E270"/>
  <c r="D272"/>
  <c r="D270" s="1"/>
  <c r="D269" s="1"/>
  <c r="D265" s="1"/>
  <c r="C272"/>
  <c r="C270"/>
  <c r="E268"/>
  <c r="D268"/>
  <c r="D267"/>
  <c r="D266"/>
  <c r="C268"/>
  <c r="C267" s="1"/>
  <c r="C266" s="1"/>
  <c r="E267"/>
  <c r="E266" s="1"/>
  <c r="E265" s="1"/>
  <c r="C254"/>
  <c r="E240"/>
  <c r="E239"/>
  <c r="D240"/>
  <c r="D239" s="1"/>
  <c r="C240"/>
  <c r="E237"/>
  <c r="D237"/>
  <c r="C237"/>
  <c r="E225"/>
  <c r="C225"/>
  <c r="D221"/>
  <c r="C221"/>
  <c r="E217"/>
  <c r="D217"/>
  <c r="C217"/>
  <c r="E213"/>
  <c r="D213"/>
  <c r="C213"/>
  <c r="D201"/>
  <c r="C201"/>
  <c r="E197"/>
  <c r="D197"/>
  <c r="C197"/>
  <c r="E193"/>
  <c r="D193"/>
  <c r="C193"/>
  <c r="E189"/>
  <c r="D189"/>
  <c r="C189"/>
  <c r="E181"/>
  <c r="D181"/>
  <c r="C181"/>
  <c r="E120"/>
  <c r="E119"/>
  <c r="E118" s="1"/>
  <c r="D120"/>
  <c r="D119" s="1"/>
  <c r="D118" s="1"/>
  <c r="C120"/>
  <c r="E110"/>
  <c r="E109" s="1"/>
  <c r="D110"/>
  <c r="D109" s="1"/>
  <c r="C110"/>
  <c r="C109" s="1"/>
  <c r="E103"/>
  <c r="E102" s="1"/>
  <c r="D103"/>
  <c r="D102" s="1"/>
  <c r="C103"/>
  <c r="C102" s="1"/>
  <c r="E97"/>
  <c r="D97"/>
  <c r="C97"/>
  <c r="E87"/>
  <c r="D87"/>
  <c r="C87"/>
  <c r="E80"/>
  <c r="D80"/>
  <c r="C80"/>
  <c r="C68" s="1"/>
  <c r="E77"/>
  <c r="D77"/>
  <c r="C77"/>
  <c r="E69"/>
  <c r="D69"/>
  <c r="C69"/>
  <c r="E63"/>
  <c r="E60" s="1"/>
  <c r="E59" s="1"/>
  <c r="E58" s="1"/>
  <c r="D63"/>
  <c r="C63"/>
  <c r="C60" s="1"/>
  <c r="C59" s="1"/>
  <c r="C58" s="1"/>
  <c r="D60"/>
  <c r="D59"/>
  <c r="E56"/>
  <c r="E55" s="1"/>
  <c r="D56"/>
  <c r="D55" s="1"/>
  <c r="C56"/>
  <c r="C55" s="1"/>
  <c r="E49"/>
  <c r="D49"/>
  <c r="C49"/>
  <c r="E46"/>
  <c r="D46"/>
  <c r="C46"/>
  <c r="C37" s="1"/>
  <c r="E44"/>
  <c r="D44"/>
  <c r="C44"/>
  <c r="E38"/>
  <c r="D38"/>
  <c r="C38"/>
  <c r="E27"/>
  <c r="E26" s="1"/>
  <c r="D27"/>
  <c r="D26" s="1"/>
  <c r="C27"/>
  <c r="C26"/>
  <c r="E18"/>
  <c r="D18"/>
  <c r="C18"/>
  <c r="E15"/>
  <c r="D15"/>
  <c r="C15"/>
  <c r="E11"/>
  <c r="D11"/>
  <c r="C11"/>
  <c r="D79" i="41"/>
  <c r="E79"/>
  <c r="E80" i="52"/>
  <c r="E71"/>
  <c r="E52"/>
  <c r="E72" s="1"/>
  <c r="E40"/>
  <c r="E31"/>
  <c r="E44" s="1"/>
  <c r="E45" s="1"/>
  <c r="E73" s="1"/>
  <c r="E18"/>
  <c r="D80"/>
  <c r="D71"/>
  <c r="D52"/>
  <c r="D72"/>
  <c r="D40"/>
  <c r="D31"/>
  <c r="D44"/>
  <c r="D18"/>
  <c r="D102" i="55"/>
  <c r="D96" s="1"/>
  <c r="D70" s="1"/>
  <c r="D36" s="1"/>
  <c r="E102"/>
  <c r="E96"/>
  <c r="C102"/>
  <c r="C96" s="1"/>
  <c r="C36"/>
  <c r="E94"/>
  <c r="E93" s="1"/>
  <c r="E70" s="1"/>
  <c r="E36" s="1"/>
  <c r="D94"/>
  <c r="D93"/>
  <c r="D17"/>
  <c r="E17"/>
  <c r="C17"/>
  <c r="D32"/>
  <c r="D8"/>
  <c r="E32"/>
  <c r="C32"/>
  <c r="D34"/>
  <c r="E34"/>
  <c r="C34"/>
  <c r="C8" s="1"/>
  <c r="E362" i="42"/>
  <c r="F362"/>
  <c r="F315"/>
  <c r="F322"/>
  <c r="F298"/>
  <c r="F297"/>
  <c r="F70"/>
  <c r="E70"/>
  <c r="D70"/>
  <c r="E72"/>
  <c r="F72"/>
  <c r="F372" i="50"/>
  <c r="G372"/>
  <c r="H372"/>
  <c r="I372"/>
  <c r="J372"/>
  <c r="K372"/>
  <c r="L372"/>
  <c r="M372"/>
  <c r="N372"/>
  <c r="O372"/>
  <c r="P372"/>
  <c r="Q372"/>
  <c r="R372"/>
  <c r="S372"/>
  <c r="T372"/>
  <c r="U372"/>
  <c r="V372"/>
  <c r="W372"/>
  <c r="X372"/>
  <c r="Y372"/>
  <c r="Z372"/>
  <c r="AA372"/>
  <c r="AB372"/>
  <c r="AC372"/>
  <c r="AD372"/>
  <c r="AE372"/>
  <c r="AF372"/>
  <c r="AG372"/>
  <c r="AH372"/>
  <c r="AI372"/>
  <c r="AJ372"/>
  <c r="AK372"/>
  <c r="AL372"/>
  <c r="AM372"/>
  <c r="AN372"/>
  <c r="AO372"/>
  <c r="AP372"/>
  <c r="AQ372"/>
  <c r="AR372"/>
  <c r="AS372"/>
  <c r="AT372"/>
  <c r="AU372"/>
  <c r="AV372"/>
  <c r="AW372"/>
  <c r="AX372"/>
  <c r="AY372"/>
  <c r="AZ372"/>
  <c r="BA372"/>
  <c r="BB372"/>
  <c r="BC372"/>
  <c r="BD372"/>
  <c r="BE372"/>
  <c r="BF372"/>
  <c r="BG372"/>
  <c r="BH372"/>
  <c r="BI372"/>
  <c r="BJ372"/>
  <c r="BK372"/>
  <c r="BL372"/>
  <c r="BM372"/>
  <c r="BN372"/>
  <c r="BO372"/>
  <c r="BP372"/>
  <c r="BQ372"/>
  <c r="BR372"/>
  <c r="BS372"/>
  <c r="BT372"/>
  <c r="BU372"/>
  <c r="BV372"/>
  <c r="BW372"/>
  <c r="BX372"/>
  <c r="BY372"/>
  <c r="BZ372"/>
  <c r="CA372"/>
  <c r="CB372"/>
  <c r="CC372"/>
  <c r="CD372"/>
  <c r="CE372"/>
  <c r="CF372"/>
  <c r="CG372"/>
  <c r="CH372"/>
  <c r="CI372"/>
  <c r="CJ372"/>
  <c r="CK372"/>
  <c r="CL372"/>
  <c r="CM372"/>
  <c r="CN372"/>
  <c r="CO372"/>
  <c r="CJ122"/>
  <c r="CK122"/>
  <c r="CL122"/>
  <c r="CM122"/>
  <c r="CN122"/>
  <c r="CO122"/>
  <c r="C13" i="49"/>
  <c r="C14"/>
  <c r="C17"/>
  <c r="C18"/>
  <c r="J25" i="47"/>
  <c r="Q13"/>
  <c r="R13"/>
  <c r="E24"/>
  <c r="E25"/>
  <c r="G14" i="53"/>
  <c r="C11" i="44"/>
  <c r="C13"/>
  <c r="C14"/>
  <c r="C15"/>
  <c r="C16"/>
  <c r="C17"/>
  <c r="C18"/>
  <c r="C21"/>
  <c r="C25"/>
  <c r="C26"/>
  <c r="D41" i="39"/>
  <c r="D35"/>
  <c r="D27"/>
  <c r="D26"/>
  <c r="D19"/>
  <c r="D12"/>
  <c r="D21" s="1"/>
  <c r="D29" s="1"/>
  <c r="D37" s="1"/>
  <c r="D40" s="1"/>
  <c r="E41"/>
  <c r="CJ736" i="50"/>
  <c r="CI736"/>
  <c r="CH736"/>
  <c r="CG736"/>
  <c r="CF736"/>
  <c r="CE736"/>
  <c r="CD736"/>
  <c r="CC736"/>
  <c r="CB736"/>
  <c r="CA736"/>
  <c r="BZ736"/>
  <c r="BY736"/>
  <c r="BX736"/>
  <c r="BW736"/>
  <c r="BV736"/>
  <c r="BU736"/>
  <c r="BT736"/>
  <c r="BS736"/>
  <c r="BR736"/>
  <c r="BQ736"/>
  <c r="BP736"/>
  <c r="BO736"/>
  <c r="BN736"/>
  <c r="BM736"/>
  <c r="BL736"/>
  <c r="BK736"/>
  <c r="BJ736"/>
  <c r="BI736"/>
  <c r="BH736"/>
  <c r="BG736"/>
  <c r="BF736"/>
  <c r="BE736"/>
  <c r="BD736"/>
  <c r="BC736"/>
  <c r="BB736"/>
  <c r="BA736"/>
  <c r="AZ736"/>
  <c r="AY736"/>
  <c r="AX736"/>
  <c r="AW736"/>
  <c r="AV736"/>
  <c r="AU736"/>
  <c r="AT736"/>
  <c r="AS736"/>
  <c r="AR736"/>
  <c r="AQ736"/>
  <c r="AP736"/>
  <c r="AO736"/>
  <c r="AN736"/>
  <c r="AM736"/>
  <c r="AL736"/>
  <c r="AK736"/>
  <c r="AJ736"/>
  <c r="AI736"/>
  <c r="AH736"/>
  <c r="AG736"/>
  <c r="AF736"/>
  <c r="AE736"/>
  <c r="AD736"/>
  <c r="AC736"/>
  <c r="AB736"/>
  <c r="AA736"/>
  <c r="Z736"/>
  <c r="Y736"/>
  <c r="X736"/>
  <c r="W736"/>
  <c r="V736"/>
  <c r="U736"/>
  <c r="T736"/>
  <c r="S736"/>
  <c r="R736"/>
  <c r="Q736"/>
  <c r="P736"/>
  <c r="O736"/>
  <c r="N736"/>
  <c r="M736"/>
  <c r="L736"/>
  <c r="K736"/>
  <c r="J736"/>
  <c r="I736"/>
  <c r="H736"/>
  <c r="G736"/>
  <c r="F736"/>
  <c r="CJ678"/>
  <c r="CI678"/>
  <c r="CH678"/>
  <c r="CG678"/>
  <c r="CF678"/>
  <c r="CE678"/>
  <c r="CD678"/>
  <c r="CC678"/>
  <c r="CB678"/>
  <c r="CA678"/>
  <c r="BZ678"/>
  <c r="BY678"/>
  <c r="BX678"/>
  <c r="BW678"/>
  <c r="BV678"/>
  <c r="BU678"/>
  <c r="BT678"/>
  <c r="BS678"/>
  <c r="BR678"/>
  <c r="BQ678"/>
  <c r="BP678"/>
  <c r="BO678"/>
  <c r="BN678"/>
  <c r="BM678"/>
  <c r="BL678"/>
  <c r="BK678"/>
  <c r="BJ678"/>
  <c r="BI678"/>
  <c r="BH678"/>
  <c r="BG678"/>
  <c r="BF678"/>
  <c r="BE678"/>
  <c r="BD678"/>
  <c r="BC678"/>
  <c r="BB678"/>
  <c r="BA678"/>
  <c r="AZ678"/>
  <c r="AY678"/>
  <c r="AX678"/>
  <c r="AW678"/>
  <c r="AV678"/>
  <c r="AU678"/>
  <c r="AT678"/>
  <c r="AS678"/>
  <c r="AR678"/>
  <c r="AQ678"/>
  <c r="AP678"/>
  <c r="AO678"/>
  <c r="AN678"/>
  <c r="AM678"/>
  <c r="AL678"/>
  <c r="AK678"/>
  <c r="AJ678"/>
  <c r="AI678"/>
  <c r="AH678"/>
  <c r="AG678"/>
  <c r="AF678"/>
  <c r="AE678"/>
  <c r="AD678"/>
  <c r="AC678"/>
  <c r="AB678"/>
  <c r="AA678"/>
  <c r="Z678"/>
  <c r="Y678"/>
  <c r="X678"/>
  <c r="W678"/>
  <c r="V678"/>
  <c r="U678"/>
  <c r="T678"/>
  <c r="S678"/>
  <c r="R678"/>
  <c r="Q678"/>
  <c r="P678"/>
  <c r="O678"/>
  <c r="N678"/>
  <c r="M678"/>
  <c r="L678"/>
  <c r="K678"/>
  <c r="J678"/>
  <c r="I678"/>
  <c r="H678"/>
  <c r="G678"/>
  <c r="F678"/>
  <c r="AE676"/>
  <c r="AD676"/>
  <c r="AA676"/>
  <c r="Z676"/>
  <c r="Y676"/>
  <c r="X676"/>
  <c r="W676"/>
  <c r="V676"/>
  <c r="U676"/>
  <c r="T676"/>
  <c r="S676"/>
  <c r="R676"/>
  <c r="Q676"/>
  <c r="P676"/>
  <c r="O676"/>
  <c r="N676"/>
  <c r="M676"/>
  <c r="L676"/>
  <c r="K676"/>
  <c r="J676"/>
  <c r="I676"/>
  <c r="H676"/>
  <c r="G676"/>
  <c r="F676"/>
  <c r="CJ580"/>
  <c r="CI580"/>
  <c r="CH580"/>
  <c r="CG580"/>
  <c r="CF580"/>
  <c r="CE580"/>
  <c r="CD580"/>
  <c r="CC580"/>
  <c r="CB580"/>
  <c r="CA580"/>
  <c r="BZ580"/>
  <c r="BY580"/>
  <c r="BX580"/>
  <c r="BW580"/>
  <c r="BV580"/>
  <c r="BU580"/>
  <c r="BT580"/>
  <c r="BS580"/>
  <c r="BR580"/>
  <c r="BQ580"/>
  <c r="BP580"/>
  <c r="BO580"/>
  <c r="BN580"/>
  <c r="BM580"/>
  <c r="BL580"/>
  <c r="BK580"/>
  <c r="BJ580"/>
  <c r="BI580"/>
  <c r="BH580"/>
  <c r="BG580"/>
  <c r="BF580"/>
  <c r="BE580"/>
  <c r="BD580"/>
  <c r="BC580"/>
  <c r="BB580"/>
  <c r="BA580"/>
  <c r="AZ580"/>
  <c r="AY580"/>
  <c r="AX580"/>
  <c r="AW580"/>
  <c r="AV580"/>
  <c r="AU580"/>
  <c r="AT580"/>
  <c r="AS580"/>
  <c r="AR580"/>
  <c r="AQ580"/>
  <c r="AP580"/>
  <c r="AO580"/>
  <c r="AN580"/>
  <c r="AM580"/>
  <c r="AL580"/>
  <c r="AK580"/>
  <c r="AJ580"/>
  <c r="AI580"/>
  <c r="AH580"/>
  <c r="AG580"/>
  <c r="AF580"/>
  <c r="AE580"/>
  <c r="AD580"/>
  <c r="AC580"/>
  <c r="AB580"/>
  <c r="AA580"/>
  <c r="Z580"/>
  <c r="Y580"/>
  <c r="X580"/>
  <c r="W580"/>
  <c r="V580"/>
  <c r="U580"/>
  <c r="T580"/>
  <c r="S580"/>
  <c r="R580"/>
  <c r="Q580"/>
  <c r="P580"/>
  <c r="O580"/>
  <c r="N580"/>
  <c r="M580"/>
  <c r="L580"/>
  <c r="K580"/>
  <c r="J580"/>
  <c r="I580"/>
  <c r="H580"/>
  <c r="G580"/>
  <c r="F580"/>
  <c r="CO572"/>
  <c r="CO559"/>
  <c r="CO558"/>
  <c r="CN559"/>
  <c r="CN558"/>
  <c r="CM559"/>
  <c r="CM558"/>
  <c r="CL559"/>
  <c r="CL558"/>
  <c r="CK559"/>
  <c r="CK558"/>
  <c r="CJ559"/>
  <c r="CJ558"/>
  <c r="CI559"/>
  <c r="CI558"/>
  <c r="CH559"/>
  <c r="CH558"/>
  <c r="CG559"/>
  <c r="CG558"/>
  <c r="CF559"/>
  <c r="CF558"/>
  <c r="CE559"/>
  <c r="CE558"/>
  <c r="CD559"/>
  <c r="CD558"/>
  <c r="CC559"/>
  <c r="CC558"/>
  <c r="CB559"/>
  <c r="CB558"/>
  <c r="CA559"/>
  <c r="CA558"/>
  <c r="BZ559"/>
  <c r="BZ558"/>
  <c r="BY559"/>
  <c r="BY558"/>
  <c r="BX559"/>
  <c r="BX558"/>
  <c r="BW559"/>
  <c r="BW558"/>
  <c r="BV559"/>
  <c r="BV558"/>
  <c r="BU559"/>
  <c r="BU558"/>
  <c r="BT559"/>
  <c r="BT558"/>
  <c r="BS559"/>
  <c r="BS558"/>
  <c r="BR559"/>
  <c r="BR558"/>
  <c r="BQ559"/>
  <c r="BQ558"/>
  <c r="BP559"/>
  <c r="BP558"/>
  <c r="BO559"/>
  <c r="BO558"/>
  <c r="BN559"/>
  <c r="BN558"/>
  <c r="BM559"/>
  <c r="BM558"/>
  <c r="BL559"/>
  <c r="BL558"/>
  <c r="BK559"/>
  <c r="BK558"/>
  <c r="BJ559"/>
  <c r="BJ558"/>
  <c r="BI559"/>
  <c r="BI558"/>
  <c r="BH559"/>
  <c r="BH558"/>
  <c r="BG559"/>
  <c r="BG558"/>
  <c r="BF559"/>
  <c r="BF558"/>
  <c r="BE559"/>
  <c r="BE558"/>
  <c r="BD559"/>
  <c r="BD558"/>
  <c r="BC559"/>
  <c r="BC558"/>
  <c r="BB559"/>
  <c r="BB558"/>
  <c r="BA559"/>
  <c r="BA558"/>
  <c r="AZ559"/>
  <c r="AZ558"/>
  <c r="AY559"/>
  <c r="AY558"/>
  <c r="AX559"/>
  <c r="AX558"/>
  <c r="AW559"/>
  <c r="AW558"/>
  <c r="AV559"/>
  <c r="AV558"/>
  <c r="AU559"/>
  <c r="AU558"/>
  <c r="AT559"/>
  <c r="AT558"/>
  <c r="AS559"/>
  <c r="AS558"/>
  <c r="AR559"/>
  <c r="AR558"/>
  <c r="AQ559"/>
  <c r="AQ558"/>
  <c r="AP559"/>
  <c r="AP558"/>
  <c r="AO559"/>
  <c r="AO558"/>
  <c r="AN559"/>
  <c r="AN558"/>
  <c r="AM559"/>
  <c r="AM558"/>
  <c r="AL559"/>
  <c r="AL558"/>
  <c r="AK559"/>
  <c r="AK558"/>
  <c r="AJ559"/>
  <c r="AJ558"/>
  <c r="AI559"/>
  <c r="AI558"/>
  <c r="AH559"/>
  <c r="AH558"/>
  <c r="AG559"/>
  <c r="AG558"/>
  <c r="AF559"/>
  <c r="AF558"/>
  <c r="AE559"/>
  <c r="AE558"/>
  <c r="AD559"/>
  <c r="AD558"/>
  <c r="AC559"/>
  <c r="AC558"/>
  <c r="AB559"/>
  <c r="AB558"/>
  <c r="AA559"/>
  <c r="AA558"/>
  <c r="Z559"/>
  <c r="Z558"/>
  <c r="Y559"/>
  <c r="Y558"/>
  <c r="X559"/>
  <c r="X558"/>
  <c r="W559"/>
  <c r="W558"/>
  <c r="V559"/>
  <c r="V558"/>
  <c r="U559"/>
  <c r="U558"/>
  <c r="T559"/>
  <c r="T558"/>
  <c r="S559"/>
  <c r="S558"/>
  <c r="R559"/>
  <c r="R558"/>
  <c r="Q559"/>
  <c r="Q558"/>
  <c r="P559"/>
  <c r="P558"/>
  <c r="O559"/>
  <c r="O558"/>
  <c r="N559"/>
  <c r="N558"/>
  <c r="M559"/>
  <c r="M558"/>
  <c r="L559"/>
  <c r="L558"/>
  <c r="K559"/>
  <c r="K558"/>
  <c r="J559"/>
  <c r="J558"/>
  <c r="I559"/>
  <c r="I558"/>
  <c r="H559"/>
  <c r="H558"/>
  <c r="G559"/>
  <c r="G558" s="1"/>
  <c r="F559"/>
  <c r="F558"/>
  <c r="CO529"/>
  <c r="CN529"/>
  <c r="CM529"/>
  <c r="CL529"/>
  <c r="CK529"/>
  <c r="CJ529"/>
  <c r="CI529"/>
  <c r="CH529"/>
  <c r="CG529"/>
  <c r="CF529"/>
  <c r="CE529"/>
  <c r="CD529"/>
  <c r="CC529"/>
  <c r="CB529"/>
  <c r="CA529"/>
  <c r="BZ529"/>
  <c r="BY529"/>
  <c r="BX529"/>
  <c r="BW529"/>
  <c r="BV529"/>
  <c r="BU529"/>
  <c r="BT529"/>
  <c r="BS529"/>
  <c r="BR529"/>
  <c r="BQ529"/>
  <c r="BP529"/>
  <c r="BO529"/>
  <c r="BN529"/>
  <c r="BM529"/>
  <c r="BL529"/>
  <c r="BK529"/>
  <c r="BJ529"/>
  <c r="BI529"/>
  <c r="BH529"/>
  <c r="BG529"/>
  <c r="BF529"/>
  <c r="BE529"/>
  <c r="BD529"/>
  <c r="BC529"/>
  <c r="BB529"/>
  <c r="BA529"/>
  <c r="AZ529"/>
  <c r="AY529"/>
  <c r="AX529"/>
  <c r="AW529"/>
  <c r="AV529"/>
  <c r="AU529"/>
  <c r="AT529"/>
  <c r="AS529"/>
  <c r="AR529"/>
  <c r="AQ529"/>
  <c r="AP529"/>
  <c r="AO529"/>
  <c r="AN529"/>
  <c r="AM529"/>
  <c r="AL529"/>
  <c r="AK529"/>
  <c r="AJ529"/>
  <c r="AI529"/>
  <c r="AH529"/>
  <c r="AG529"/>
  <c r="AF529"/>
  <c r="AE529"/>
  <c r="AD529"/>
  <c r="AC529"/>
  <c r="AB529"/>
  <c r="AA529"/>
  <c r="Z529"/>
  <c r="Y529"/>
  <c r="X529"/>
  <c r="W529"/>
  <c r="V529"/>
  <c r="U529"/>
  <c r="T529"/>
  <c r="S529"/>
  <c r="R529"/>
  <c r="Q529"/>
  <c r="P529"/>
  <c r="O529"/>
  <c r="N529"/>
  <c r="M529"/>
  <c r="L529"/>
  <c r="K529"/>
  <c r="J529"/>
  <c r="I529"/>
  <c r="H529"/>
  <c r="G529"/>
  <c r="F529"/>
  <c r="CO462"/>
  <c r="CN462"/>
  <c r="CM462"/>
  <c r="CL462"/>
  <c r="CK462"/>
  <c r="CJ462"/>
  <c r="CI462"/>
  <c r="CH462"/>
  <c r="CG462"/>
  <c r="CF462"/>
  <c r="CE462"/>
  <c r="CD462"/>
  <c r="CC462"/>
  <c r="CB462"/>
  <c r="CA462"/>
  <c r="BZ462"/>
  <c r="BY462"/>
  <c r="BX462"/>
  <c r="BW462"/>
  <c r="BV462"/>
  <c r="BU462"/>
  <c r="BT462"/>
  <c r="BS462"/>
  <c r="BR462"/>
  <c r="BQ462"/>
  <c r="BP462"/>
  <c r="BO462"/>
  <c r="BN462"/>
  <c r="BM462"/>
  <c r="BL462"/>
  <c r="BK462"/>
  <c r="BJ462"/>
  <c r="BI462"/>
  <c r="BH462"/>
  <c r="BG462"/>
  <c r="BF462"/>
  <c r="BE462"/>
  <c r="BD462"/>
  <c r="BC462"/>
  <c r="BB462"/>
  <c r="BA462"/>
  <c r="AZ462"/>
  <c r="AY462"/>
  <c r="AX462"/>
  <c r="AW462"/>
  <c r="AV462"/>
  <c r="AU462"/>
  <c r="AT462"/>
  <c r="AS462"/>
  <c r="AR462"/>
  <c r="AQ462"/>
  <c r="AP462"/>
  <c r="AO462"/>
  <c r="AN462"/>
  <c r="AM462"/>
  <c r="AL462"/>
  <c r="AK462"/>
  <c r="AJ462"/>
  <c r="AI462"/>
  <c r="AH462"/>
  <c r="AG462"/>
  <c r="AF462"/>
  <c r="AE462"/>
  <c r="AD462"/>
  <c r="AC462"/>
  <c r="AB462"/>
  <c r="AA462"/>
  <c r="Z462"/>
  <c r="Y462"/>
  <c r="X462"/>
  <c r="W462"/>
  <c r="V462"/>
  <c r="U462"/>
  <c r="T462"/>
  <c r="S462"/>
  <c r="R462"/>
  <c r="Q462"/>
  <c r="P462"/>
  <c r="O462"/>
  <c r="N462"/>
  <c r="M462"/>
  <c r="L462"/>
  <c r="K462"/>
  <c r="J462"/>
  <c r="I462"/>
  <c r="H462"/>
  <c r="G462"/>
  <c r="F462"/>
  <c r="CG461"/>
  <c r="CF461"/>
  <c r="CE461"/>
  <c r="CD461"/>
  <c r="CC461"/>
  <c r="CB461"/>
  <c r="CA461"/>
  <c r="BZ461"/>
  <c r="BY461"/>
  <c r="BX461"/>
  <c r="BW461"/>
  <c r="BV461"/>
  <c r="BU461"/>
  <c r="BT461"/>
  <c r="BS461"/>
  <c r="BR461"/>
  <c r="BQ461"/>
  <c r="BP461"/>
  <c r="BO461"/>
  <c r="BN461"/>
  <c r="BM461"/>
  <c r="BL461"/>
  <c r="BK461"/>
  <c r="BJ461"/>
  <c r="BI461"/>
  <c r="BH461"/>
  <c r="BG461"/>
  <c r="BF461"/>
  <c r="BE461"/>
  <c r="BD461"/>
  <c r="BC461"/>
  <c r="BB461"/>
  <c r="BA461"/>
  <c r="AZ461"/>
  <c r="AY461"/>
  <c r="AX461"/>
  <c r="AW461"/>
  <c r="AV461"/>
  <c r="AU461"/>
  <c r="AT461"/>
  <c r="AS461"/>
  <c r="AR461"/>
  <c r="AQ461"/>
  <c r="AP461"/>
  <c r="AO461"/>
  <c r="AN461"/>
  <c r="AM461"/>
  <c r="AL461"/>
  <c r="AK461"/>
  <c r="AJ461"/>
  <c r="AI461"/>
  <c r="AH461"/>
  <c r="AG461"/>
  <c r="AF461"/>
  <c r="AE461"/>
  <c r="AD461"/>
  <c r="AC461"/>
  <c r="AB461"/>
  <c r="AA461"/>
  <c r="Z461"/>
  <c r="Y461"/>
  <c r="X461"/>
  <c r="W461"/>
  <c r="V461"/>
  <c r="U461"/>
  <c r="T461"/>
  <c r="S461"/>
  <c r="R461"/>
  <c r="Q461"/>
  <c r="P461"/>
  <c r="O461"/>
  <c r="N461"/>
  <c r="M461"/>
  <c r="L461"/>
  <c r="K461"/>
  <c r="J461"/>
  <c r="I461"/>
  <c r="H461"/>
  <c r="G461"/>
  <c r="F461"/>
  <c r="CG434"/>
  <c r="CF434"/>
  <c r="CE434"/>
  <c r="CD434"/>
  <c r="CC434"/>
  <c r="CB434"/>
  <c r="CA434"/>
  <c r="BZ434"/>
  <c r="BY434"/>
  <c r="BX434"/>
  <c r="BW434"/>
  <c r="BV434"/>
  <c r="BU434"/>
  <c r="BT434"/>
  <c r="BS434"/>
  <c r="BR434"/>
  <c r="BQ434"/>
  <c r="BP434"/>
  <c r="BO434"/>
  <c r="BN434"/>
  <c r="BM434"/>
  <c r="BL434"/>
  <c r="BK434"/>
  <c r="BJ434"/>
  <c r="BI434"/>
  <c r="BH434"/>
  <c r="BG434"/>
  <c r="BF434"/>
  <c r="BE434"/>
  <c r="BD434"/>
  <c r="BC434"/>
  <c r="BB434"/>
  <c r="BA434"/>
  <c r="AZ434"/>
  <c r="AY434"/>
  <c r="AX434"/>
  <c r="AW434"/>
  <c r="AV434"/>
  <c r="AU434"/>
  <c r="AT434"/>
  <c r="AS434"/>
  <c r="AR434"/>
  <c r="AQ434"/>
  <c r="AP434"/>
  <c r="AO434"/>
  <c r="AN434"/>
  <c r="AM434"/>
  <c r="AL434"/>
  <c r="AK434"/>
  <c r="AJ434"/>
  <c r="AI434"/>
  <c r="AH434"/>
  <c r="AG434"/>
  <c r="AF434"/>
  <c r="AE434"/>
  <c r="AD434"/>
  <c r="AC434"/>
  <c r="AB434"/>
  <c r="AA434"/>
  <c r="Z434"/>
  <c r="Y434"/>
  <c r="X434"/>
  <c r="W434"/>
  <c r="V434"/>
  <c r="U434"/>
  <c r="T434"/>
  <c r="S434"/>
  <c r="R434"/>
  <c r="Q434"/>
  <c r="P434"/>
  <c r="O434"/>
  <c r="N434"/>
  <c r="M434"/>
  <c r="L434"/>
  <c r="K434"/>
  <c r="J434"/>
  <c r="I434"/>
  <c r="H434"/>
  <c r="G434"/>
  <c r="F434"/>
  <c r="CI419"/>
  <c r="CH419"/>
  <c r="CG419"/>
  <c r="CF419"/>
  <c r="CE419"/>
  <c r="CD419"/>
  <c r="CC419"/>
  <c r="CB419"/>
  <c r="CA419"/>
  <c r="BZ419"/>
  <c r="BY419"/>
  <c r="BX419"/>
  <c r="BW419"/>
  <c r="BV419"/>
  <c r="BU419"/>
  <c r="BT419"/>
  <c r="BS419"/>
  <c r="BR419"/>
  <c r="BQ419"/>
  <c r="BP419"/>
  <c r="BO419"/>
  <c r="BN419"/>
  <c r="BM419"/>
  <c r="BL419"/>
  <c r="BK419"/>
  <c r="BJ419"/>
  <c r="BI419"/>
  <c r="BH419"/>
  <c r="BG419"/>
  <c r="BF419"/>
  <c r="BE419"/>
  <c r="BD419"/>
  <c r="BC419"/>
  <c r="BB419"/>
  <c r="BA419"/>
  <c r="AZ419"/>
  <c r="AY419"/>
  <c r="AX419"/>
  <c r="AW419"/>
  <c r="AV419"/>
  <c r="AU419"/>
  <c r="AT419"/>
  <c r="AS419"/>
  <c r="AR419"/>
  <c r="AQ419"/>
  <c r="AP419"/>
  <c r="AO419"/>
  <c r="AN419"/>
  <c r="AM419"/>
  <c r="AL419"/>
  <c r="AK419"/>
  <c r="AJ419"/>
  <c r="AI419"/>
  <c r="AH419"/>
  <c r="AG419"/>
  <c r="AF419"/>
  <c r="AE419"/>
  <c r="AE407"/>
  <c r="AD419"/>
  <c r="AD407"/>
  <c r="AC419"/>
  <c r="AC407"/>
  <c r="AB419"/>
  <c r="AB407"/>
  <c r="AA419"/>
  <c r="AA407"/>
  <c r="Z419"/>
  <c r="Z407"/>
  <c r="Y419"/>
  <c r="Y407"/>
  <c r="X419"/>
  <c r="X407"/>
  <c r="W419"/>
  <c r="W407"/>
  <c r="V419"/>
  <c r="V407"/>
  <c r="U419"/>
  <c r="U407"/>
  <c r="T419"/>
  <c r="T407"/>
  <c r="S419"/>
  <c r="S407"/>
  <c r="R419"/>
  <c r="R407"/>
  <c r="Q419"/>
  <c r="Q407"/>
  <c r="P419"/>
  <c r="P407"/>
  <c r="O419"/>
  <c r="O407"/>
  <c r="N419"/>
  <c r="N407"/>
  <c r="M419"/>
  <c r="M407"/>
  <c r="L419"/>
  <c r="L407"/>
  <c r="K419"/>
  <c r="K407"/>
  <c r="J419"/>
  <c r="J407"/>
  <c r="I419"/>
  <c r="I407"/>
  <c r="H419"/>
  <c r="H407"/>
  <c r="G419"/>
  <c r="G407"/>
  <c r="F419"/>
  <c r="F407"/>
  <c r="CG291"/>
  <c r="CF291"/>
  <c r="CE291"/>
  <c r="CD291"/>
  <c r="CC291"/>
  <c r="CB291"/>
  <c r="CA291"/>
  <c r="BZ291"/>
  <c r="BY291"/>
  <c r="BX291"/>
  <c r="BW291"/>
  <c r="BV291"/>
  <c r="BU291"/>
  <c r="BT291"/>
  <c r="BS291"/>
  <c r="BR291"/>
  <c r="BQ291"/>
  <c r="BP291"/>
  <c r="BO291"/>
  <c r="BN291"/>
  <c r="BM291"/>
  <c r="BL291"/>
  <c r="BK291"/>
  <c r="BJ291"/>
  <c r="BI291"/>
  <c r="BH291"/>
  <c r="BG291"/>
  <c r="BF291"/>
  <c r="BE291"/>
  <c r="BD291"/>
  <c r="BC291"/>
  <c r="BB291"/>
  <c r="BA291"/>
  <c r="AZ291"/>
  <c r="AY291"/>
  <c r="AX291"/>
  <c r="AW291"/>
  <c r="AV291"/>
  <c r="AU291"/>
  <c r="AT291"/>
  <c r="AS291"/>
  <c r="AR291"/>
  <c r="AQ291"/>
  <c r="AP291"/>
  <c r="AO291"/>
  <c r="AN291"/>
  <c r="AM291"/>
  <c r="AL291"/>
  <c r="AK291"/>
  <c r="AJ291"/>
  <c r="AI291"/>
  <c r="AH291"/>
  <c r="AG291"/>
  <c r="AF291"/>
  <c r="AE291"/>
  <c r="AD291"/>
  <c r="AC291"/>
  <c r="AB291"/>
  <c r="AA291"/>
  <c r="Z291"/>
  <c r="Y291"/>
  <c r="X291"/>
  <c r="W291"/>
  <c r="V291"/>
  <c r="U291"/>
  <c r="T291"/>
  <c r="S291"/>
  <c r="R291"/>
  <c r="Q291"/>
  <c r="P291"/>
  <c r="O291"/>
  <c r="N291"/>
  <c r="M291"/>
  <c r="L291"/>
  <c r="K291"/>
  <c r="J291"/>
  <c r="I291"/>
  <c r="H291"/>
  <c r="G291"/>
  <c r="F291"/>
  <c r="CK254"/>
  <c r="CJ254"/>
  <c r="CI254"/>
  <c r="CH254"/>
  <c r="CG254"/>
  <c r="CF254"/>
  <c r="CE254"/>
  <c r="CD254"/>
  <c r="CC254"/>
  <c r="CB254"/>
  <c r="CA254"/>
  <c r="BZ254"/>
  <c r="BY254"/>
  <c r="BX254"/>
  <c r="BW254"/>
  <c r="BV254"/>
  <c r="BU254"/>
  <c r="BT254"/>
  <c r="BS254"/>
  <c r="BR254"/>
  <c r="BQ254"/>
  <c r="BP254"/>
  <c r="BO254"/>
  <c r="BN254"/>
  <c r="BM254"/>
  <c r="BL254"/>
  <c r="BK254"/>
  <c r="BJ254"/>
  <c r="BI254"/>
  <c r="BH254"/>
  <c r="BG254"/>
  <c r="BF254"/>
  <c r="BE254"/>
  <c r="BD254"/>
  <c r="BC254"/>
  <c r="BB254"/>
  <c r="BA254"/>
  <c r="AZ254"/>
  <c r="AY254"/>
  <c r="AX254"/>
  <c r="AW254"/>
  <c r="AV254"/>
  <c r="AU254"/>
  <c r="AT254"/>
  <c r="AS254"/>
  <c r="AR254"/>
  <c r="AQ254"/>
  <c r="AP254"/>
  <c r="AO254"/>
  <c r="AN254"/>
  <c r="AM254"/>
  <c r="AL254"/>
  <c r="AK254"/>
  <c r="AJ254"/>
  <c r="AI254"/>
  <c r="AH254"/>
  <c r="AG254"/>
  <c r="AF254"/>
  <c r="AE254"/>
  <c r="AD254"/>
  <c r="AC254"/>
  <c r="AB254"/>
  <c r="AA254"/>
  <c r="Z254"/>
  <c r="Y254"/>
  <c r="X254"/>
  <c r="W254"/>
  <c r="V254"/>
  <c r="U254"/>
  <c r="T254"/>
  <c r="S254"/>
  <c r="R254"/>
  <c r="Q254"/>
  <c r="P254"/>
  <c r="O254"/>
  <c r="N254"/>
  <c r="M254"/>
  <c r="L254"/>
  <c r="K254"/>
  <c r="J254"/>
  <c r="I254"/>
  <c r="H254"/>
  <c r="G254"/>
  <c r="F254"/>
  <c r="CO248"/>
  <c r="CN248"/>
  <c r="CM248"/>
  <c r="CL248"/>
  <c r="CK248"/>
  <c r="CJ248"/>
  <c r="CI248"/>
  <c r="CH248"/>
  <c r="CG248"/>
  <c r="CF248"/>
  <c r="CE248"/>
  <c r="CD248"/>
  <c r="CC248"/>
  <c r="CB248"/>
  <c r="CA248"/>
  <c r="BZ248"/>
  <c r="BY248"/>
  <c r="BX248"/>
  <c r="BW248"/>
  <c r="BV248"/>
  <c r="BU248"/>
  <c r="BT248"/>
  <c r="BS248"/>
  <c r="BR248"/>
  <c r="BQ248"/>
  <c r="BP248"/>
  <c r="BO248"/>
  <c r="BN248"/>
  <c r="BM248"/>
  <c r="BL248"/>
  <c r="BK248"/>
  <c r="BJ248"/>
  <c r="BI248"/>
  <c r="BH248"/>
  <c r="BG248"/>
  <c r="BF248"/>
  <c r="BE248"/>
  <c r="BD248"/>
  <c r="BC248"/>
  <c r="BB248"/>
  <c r="BA248"/>
  <c r="AZ248"/>
  <c r="AY248"/>
  <c r="AX248"/>
  <c r="AW248"/>
  <c r="AV248"/>
  <c r="AU248"/>
  <c r="AT248"/>
  <c r="AS248"/>
  <c r="AR248"/>
  <c r="AQ248"/>
  <c r="AP248"/>
  <c r="AO248"/>
  <c r="AN248"/>
  <c r="AM248"/>
  <c r="AL248"/>
  <c r="AK248"/>
  <c r="AJ248"/>
  <c r="AI248"/>
  <c r="AH248"/>
  <c r="AG248"/>
  <c r="AF248"/>
  <c r="AE248"/>
  <c r="AD248"/>
  <c r="AC248"/>
  <c r="AB248"/>
  <c r="AA248"/>
  <c r="Z248"/>
  <c r="Y248"/>
  <c r="X248"/>
  <c r="W248"/>
  <c r="V248"/>
  <c r="U248"/>
  <c r="T248"/>
  <c r="S248"/>
  <c r="R248"/>
  <c r="Q248"/>
  <c r="P248"/>
  <c r="O248"/>
  <c r="N248"/>
  <c r="M248"/>
  <c r="L248"/>
  <c r="K248"/>
  <c r="J248"/>
  <c r="I248"/>
  <c r="H248"/>
  <c r="G248"/>
  <c r="F248"/>
  <c r="CO244"/>
  <c r="CN244"/>
  <c r="CM244"/>
  <c r="CL244"/>
  <c r="CK244"/>
  <c r="CJ244"/>
  <c r="CI244"/>
  <c r="CH244"/>
  <c r="CG244"/>
  <c r="CF244"/>
  <c r="CE244"/>
  <c r="CD244"/>
  <c r="CC244"/>
  <c r="CB244"/>
  <c r="CA244"/>
  <c r="BZ244"/>
  <c r="BY244"/>
  <c r="BX244"/>
  <c r="BW244"/>
  <c r="BV244"/>
  <c r="BU244"/>
  <c r="BT244"/>
  <c r="BS244"/>
  <c r="BR244"/>
  <c r="BQ244"/>
  <c r="BP244"/>
  <c r="BO244"/>
  <c r="BN244"/>
  <c r="BM244"/>
  <c r="BL244"/>
  <c r="BK244"/>
  <c r="BJ244"/>
  <c r="BI244"/>
  <c r="BH244"/>
  <c r="BG244"/>
  <c r="BF244"/>
  <c r="BE244"/>
  <c r="BD244"/>
  <c r="BC244"/>
  <c r="BB244"/>
  <c r="BA244"/>
  <c r="AZ244"/>
  <c r="AY244"/>
  <c r="AX244"/>
  <c r="AW244"/>
  <c r="AV244"/>
  <c r="AU244"/>
  <c r="AT244"/>
  <c r="AS244"/>
  <c r="AR244"/>
  <c r="AQ244"/>
  <c r="AP244"/>
  <c r="AO244"/>
  <c r="AN244"/>
  <c r="AM244"/>
  <c r="AL244"/>
  <c r="AK244"/>
  <c r="AJ244"/>
  <c r="AI244"/>
  <c r="AH244"/>
  <c r="AG244"/>
  <c r="AF244"/>
  <c r="AE244"/>
  <c r="AD244"/>
  <c r="AC244"/>
  <c r="AB244"/>
  <c r="AA244"/>
  <c r="Z244"/>
  <c r="Y244"/>
  <c r="X244"/>
  <c r="W244"/>
  <c r="V244"/>
  <c r="U244"/>
  <c r="T244"/>
  <c r="S244"/>
  <c r="R244"/>
  <c r="Q244"/>
  <c r="P244"/>
  <c r="O244"/>
  <c r="N244"/>
  <c r="M244"/>
  <c r="L244"/>
  <c r="K244"/>
  <c r="J244"/>
  <c r="I244"/>
  <c r="H244"/>
  <c r="G244"/>
  <c r="F244"/>
  <c r="CI182"/>
  <c r="CI122"/>
  <c r="CH182"/>
  <c r="CH122"/>
  <c r="CG182"/>
  <c r="CG122"/>
  <c r="CF182"/>
  <c r="CF122"/>
  <c r="CE182"/>
  <c r="CE122"/>
  <c r="CD182"/>
  <c r="CD122"/>
  <c r="CC182"/>
  <c r="CC122"/>
  <c r="CB182"/>
  <c r="CB122"/>
  <c r="CA182"/>
  <c r="CA122"/>
  <c r="BZ182"/>
  <c r="BZ122"/>
  <c r="BY182"/>
  <c r="BY122"/>
  <c r="BX182"/>
  <c r="BX122"/>
  <c r="BW182"/>
  <c r="BW122"/>
  <c r="BV182"/>
  <c r="BV122"/>
  <c r="BU182"/>
  <c r="BU122"/>
  <c r="BT182"/>
  <c r="BT122"/>
  <c r="BS182"/>
  <c r="BS122"/>
  <c r="BR182"/>
  <c r="BR122"/>
  <c r="BQ182"/>
  <c r="BQ122"/>
  <c r="BP182"/>
  <c r="BP122"/>
  <c r="BO182"/>
  <c r="BO122"/>
  <c r="BN182"/>
  <c r="BN122"/>
  <c r="BM182"/>
  <c r="BM122"/>
  <c r="BL182"/>
  <c r="BL122"/>
  <c r="BK182"/>
  <c r="BK122"/>
  <c r="BJ182"/>
  <c r="BJ122"/>
  <c r="BI182"/>
  <c r="BI122"/>
  <c r="BH182"/>
  <c r="BH122"/>
  <c r="BG182"/>
  <c r="BG122"/>
  <c r="BF182"/>
  <c r="BF122"/>
  <c r="BE182"/>
  <c r="BE122"/>
  <c r="BD182"/>
  <c r="BD122"/>
  <c r="BC182"/>
  <c r="BC122"/>
  <c r="BB182"/>
  <c r="BB122"/>
  <c r="BA182"/>
  <c r="BA122"/>
  <c r="AZ182"/>
  <c r="AZ122"/>
  <c r="AY182"/>
  <c r="AY122"/>
  <c r="AX182"/>
  <c r="AX122"/>
  <c r="AW182"/>
  <c r="AW122"/>
  <c r="AV182"/>
  <c r="AV122"/>
  <c r="AU182"/>
  <c r="AU122"/>
  <c r="AT182"/>
  <c r="AT122"/>
  <c r="AS182"/>
  <c r="AS122"/>
  <c r="AR182"/>
  <c r="AR122"/>
  <c r="AQ182"/>
  <c r="AQ122"/>
  <c r="AP182"/>
  <c r="AP122"/>
  <c r="AO182"/>
  <c r="AO122"/>
  <c r="AN182"/>
  <c r="AN122"/>
  <c r="AM182"/>
  <c r="AM122"/>
  <c r="AL182"/>
  <c r="AL122"/>
  <c r="AK182"/>
  <c r="AK122"/>
  <c r="AJ182"/>
  <c r="AJ122"/>
  <c r="AI182"/>
  <c r="AI122"/>
  <c r="AH182"/>
  <c r="AH122"/>
  <c r="AG182"/>
  <c r="AG122"/>
  <c r="AF182"/>
  <c r="AF122"/>
  <c r="AE182"/>
  <c r="AE122"/>
  <c r="AD182"/>
  <c r="AD122"/>
  <c r="AC182"/>
  <c r="AC122"/>
  <c r="AB182"/>
  <c r="AB122"/>
  <c r="AA182"/>
  <c r="AA122"/>
  <c r="Z182"/>
  <c r="Z122"/>
  <c r="Y182"/>
  <c r="Y122"/>
  <c r="X182"/>
  <c r="X122"/>
  <c r="W182"/>
  <c r="W122"/>
  <c r="V182"/>
  <c r="V122"/>
  <c r="U182"/>
  <c r="U122"/>
  <c r="T182"/>
  <c r="T122"/>
  <c r="S182"/>
  <c r="S122"/>
  <c r="R182"/>
  <c r="R122"/>
  <c r="Q182"/>
  <c r="Q122"/>
  <c r="P182"/>
  <c r="P122"/>
  <c r="O182"/>
  <c r="O122"/>
  <c r="N182"/>
  <c r="N122"/>
  <c r="M182"/>
  <c r="M122"/>
  <c r="L182"/>
  <c r="L122"/>
  <c r="K182"/>
  <c r="K122"/>
  <c r="J182"/>
  <c r="J122"/>
  <c r="I182"/>
  <c r="I122"/>
  <c r="H182"/>
  <c r="H122"/>
  <c r="G182"/>
  <c r="G122"/>
  <c r="F182"/>
  <c r="F122"/>
  <c r="CG8"/>
  <c r="CG6"/>
  <c r="CF8"/>
  <c r="CF6"/>
  <c r="CE8"/>
  <c r="CE6"/>
  <c r="CD8"/>
  <c r="CD6"/>
  <c r="CC8"/>
  <c r="CC6"/>
  <c r="CB8"/>
  <c r="CB7"/>
  <c r="CA8"/>
  <c r="CA7"/>
  <c r="BZ8"/>
  <c r="BZ7"/>
  <c r="BY8"/>
  <c r="BY7"/>
  <c r="BX8"/>
  <c r="BW8"/>
  <c r="BW7" s="1"/>
  <c r="BV8"/>
  <c r="BU8"/>
  <c r="BU6"/>
  <c r="BT8"/>
  <c r="BT7"/>
  <c r="BS8"/>
  <c r="BS7"/>
  <c r="BR8"/>
  <c r="BR7"/>
  <c r="BQ8"/>
  <c r="BQ7"/>
  <c r="BP8"/>
  <c r="BP7"/>
  <c r="BO8"/>
  <c r="BO7"/>
  <c r="BN8"/>
  <c r="BN6"/>
  <c r="BM8"/>
  <c r="BM7"/>
  <c r="BL8"/>
  <c r="BL6"/>
  <c r="BK8"/>
  <c r="BK7"/>
  <c r="BJ8"/>
  <c r="BJ6"/>
  <c r="BI8"/>
  <c r="BI6"/>
  <c r="BH8"/>
  <c r="BH7"/>
  <c r="BG8"/>
  <c r="BG6"/>
  <c r="BF8"/>
  <c r="BF7"/>
  <c r="BE8"/>
  <c r="BE7"/>
  <c r="BD8"/>
  <c r="BD6"/>
  <c r="BC8"/>
  <c r="BC7"/>
  <c r="BB8"/>
  <c r="BB7"/>
  <c r="BA8"/>
  <c r="BA7"/>
  <c r="AZ8"/>
  <c r="AZ7"/>
  <c r="AY8"/>
  <c r="AY7"/>
  <c r="AX8"/>
  <c r="AX6"/>
  <c r="AW8"/>
  <c r="AW6"/>
  <c r="AV8"/>
  <c r="AV7"/>
  <c r="AU8"/>
  <c r="AU6"/>
  <c r="AT8"/>
  <c r="AT7"/>
  <c r="AS8"/>
  <c r="AS7"/>
  <c r="AR8"/>
  <c r="AR7"/>
  <c r="AQ8"/>
  <c r="AQ7"/>
  <c r="AP8"/>
  <c r="AP7"/>
  <c r="AO8"/>
  <c r="AO6"/>
  <c r="AN8"/>
  <c r="AN6"/>
  <c r="AM8"/>
  <c r="AM7"/>
  <c r="AL8"/>
  <c r="AL7"/>
  <c r="AK8"/>
  <c r="AJ8"/>
  <c r="AJ6" s="1"/>
  <c r="AI8"/>
  <c r="AI6" s="1"/>
  <c r="AH8"/>
  <c r="AH6" s="1"/>
  <c r="AG8"/>
  <c r="AG7" s="1"/>
  <c r="AF8"/>
  <c r="AF7" s="1"/>
  <c r="AE8"/>
  <c r="AE6" s="1"/>
  <c r="AD8"/>
  <c r="AD7" s="1"/>
  <c r="AC8"/>
  <c r="AC7" s="1"/>
  <c r="AB8"/>
  <c r="AB6" s="1"/>
  <c r="AA8"/>
  <c r="AA7" s="1"/>
  <c r="Z8"/>
  <c r="Z6" s="1"/>
  <c r="Y8"/>
  <c r="Y7" s="1"/>
  <c r="X8"/>
  <c r="X6" s="1"/>
  <c r="W8"/>
  <c r="W6" s="1"/>
  <c r="V8"/>
  <c r="V6" s="1"/>
  <c r="U8"/>
  <c r="U6" s="1"/>
  <c r="T8"/>
  <c r="S8"/>
  <c r="S7"/>
  <c r="R8"/>
  <c r="R7"/>
  <c r="Q8"/>
  <c r="Q7"/>
  <c r="P8"/>
  <c r="P6"/>
  <c r="O8"/>
  <c r="O7"/>
  <c r="N8"/>
  <c r="M8"/>
  <c r="M7" s="1"/>
  <c r="L8"/>
  <c r="L7" s="1"/>
  <c r="K8"/>
  <c r="J8"/>
  <c r="J6"/>
  <c r="I8"/>
  <c r="I7"/>
  <c r="H8"/>
  <c r="H6"/>
  <c r="G8"/>
  <c r="G6"/>
  <c r="F8"/>
  <c r="F6"/>
  <c r="CO6"/>
  <c r="CN6"/>
  <c r="CM6"/>
  <c r="CL6"/>
  <c r="CK6"/>
  <c r="CJ6"/>
  <c r="CI6"/>
  <c r="CH6"/>
  <c r="E75" i="41"/>
  <c r="E74"/>
  <c r="D75"/>
  <c r="D74"/>
  <c r="C75"/>
  <c r="C74"/>
  <c r="E18"/>
  <c r="D18"/>
  <c r="C18"/>
  <c r="F389" i="42"/>
  <c r="F388"/>
  <c r="F387" s="1"/>
  <c r="E389"/>
  <c r="E388" s="1"/>
  <c r="E387" s="1"/>
  <c r="D389"/>
  <c r="D388"/>
  <c r="D387" s="1"/>
  <c r="F386"/>
  <c r="E386"/>
  <c r="E385"/>
  <c r="D386"/>
  <c r="D385" s="1"/>
  <c r="F385"/>
  <c r="F383"/>
  <c r="E383"/>
  <c r="D383"/>
  <c r="D381" s="1"/>
  <c r="D378" s="1"/>
  <c r="D375" s="1"/>
  <c r="D374" s="1"/>
  <c r="F382"/>
  <c r="F381" s="1"/>
  <c r="F378" s="1"/>
  <c r="F375" s="1"/>
  <c r="F374" s="1"/>
  <c r="E382"/>
  <c r="D382"/>
  <c r="F380"/>
  <c r="F379"/>
  <c r="E380"/>
  <c r="E379"/>
  <c r="E378" s="1"/>
  <c r="E375" s="1"/>
  <c r="E374" s="1"/>
  <c r="D380"/>
  <c r="D379"/>
  <c r="F371"/>
  <c r="E371"/>
  <c r="D371"/>
  <c r="F370"/>
  <c r="E370"/>
  <c r="D370"/>
  <c r="F369"/>
  <c r="E369"/>
  <c r="E368" s="1"/>
  <c r="E367" s="1"/>
  <c r="D369"/>
  <c r="D368"/>
  <c r="D367" s="1"/>
  <c r="F366"/>
  <c r="E366"/>
  <c r="E363"/>
  <c r="D366"/>
  <c r="F365"/>
  <c r="E365"/>
  <c r="D365"/>
  <c r="F364"/>
  <c r="F363"/>
  <c r="E364"/>
  <c r="D364"/>
  <c r="D363" s="1"/>
  <c r="F361"/>
  <c r="E361"/>
  <c r="D361"/>
  <c r="F360"/>
  <c r="E360"/>
  <c r="D360"/>
  <c r="F359"/>
  <c r="F358" s="1"/>
  <c r="F352" s="1"/>
  <c r="E359"/>
  <c r="E358" s="1"/>
  <c r="D359"/>
  <c r="F357"/>
  <c r="F355"/>
  <c r="E355"/>
  <c r="D355"/>
  <c r="D353" s="1"/>
  <c r="D352" s="1"/>
  <c r="D348" s="1"/>
  <c r="D347" s="1"/>
  <c r="F354"/>
  <c r="E354"/>
  <c r="E353" s="1"/>
  <c r="D354"/>
  <c r="F349"/>
  <c r="E349"/>
  <c r="D349"/>
  <c r="F345"/>
  <c r="F340" s="1"/>
  <c r="F335" s="1"/>
  <c r="E340"/>
  <c r="E335"/>
  <c r="D340"/>
  <c r="D335"/>
  <c r="F338"/>
  <c r="F307"/>
  <c r="E338"/>
  <c r="E307"/>
  <c r="D338"/>
  <c r="D307"/>
  <c r="F337"/>
  <c r="E337"/>
  <c r="D337"/>
  <c r="F336"/>
  <c r="E336"/>
  <c r="E301" s="1"/>
  <c r="D336"/>
  <c r="F330"/>
  <c r="E330"/>
  <c r="D330"/>
  <c r="E322"/>
  <c r="E309"/>
  <c r="D322"/>
  <c r="F316"/>
  <c r="E316"/>
  <c r="D316"/>
  <c r="E315"/>
  <c r="D315"/>
  <c r="F314"/>
  <c r="E314"/>
  <c r="D314"/>
  <c r="F313"/>
  <c r="E313"/>
  <c r="D313"/>
  <c r="F312"/>
  <c r="E312"/>
  <c r="D312"/>
  <c r="F311"/>
  <c r="F302" s="1"/>
  <c r="E311"/>
  <c r="E302" s="1"/>
  <c r="D311"/>
  <c r="F310"/>
  <c r="F301" s="1"/>
  <c r="E310"/>
  <c r="D310"/>
  <c r="D301"/>
  <c r="D300" s="1"/>
  <c r="E308"/>
  <c r="D308"/>
  <c r="F305"/>
  <c r="E305"/>
  <c r="D305"/>
  <c r="F304"/>
  <c r="E304"/>
  <c r="D304"/>
  <c r="F250"/>
  <c r="F249"/>
  <c r="F248" s="1"/>
  <c r="E250"/>
  <c r="E249" s="1"/>
  <c r="E248" s="1"/>
  <c r="D250"/>
  <c r="D249"/>
  <c r="D248" s="1"/>
  <c r="F247"/>
  <c r="F246" s="1"/>
  <c r="E247"/>
  <c r="E246" s="1"/>
  <c r="D247"/>
  <c r="D246" s="1"/>
  <c r="F245"/>
  <c r="E245"/>
  <c r="D245"/>
  <c r="F242"/>
  <c r="F239"/>
  <c r="F227"/>
  <c r="E242"/>
  <c r="E239" s="1"/>
  <c r="E224" s="1"/>
  <c r="E223" s="1"/>
  <c r="D242"/>
  <c r="D227" s="1"/>
  <c r="F225"/>
  <c r="E225"/>
  <c r="D225"/>
  <c r="F222"/>
  <c r="F221"/>
  <c r="F220" s="1"/>
  <c r="E221"/>
  <c r="E220" s="1"/>
  <c r="D221"/>
  <c r="D220" s="1"/>
  <c r="F217"/>
  <c r="E217"/>
  <c r="D217"/>
  <c r="F215"/>
  <c r="F214"/>
  <c r="F213" s="1"/>
  <c r="F212" s="1"/>
  <c r="E215"/>
  <c r="E214"/>
  <c r="E213" s="1"/>
  <c r="E212" s="1"/>
  <c r="E211" s="1"/>
  <c r="D215"/>
  <c r="D214" s="1"/>
  <c r="D213" s="1"/>
  <c r="D212" s="1"/>
  <c r="D211" s="1"/>
  <c r="F209"/>
  <c r="F208" s="1"/>
  <c r="E209"/>
  <c r="E208" s="1"/>
  <c r="D209"/>
  <c r="D208" s="1"/>
  <c r="F207"/>
  <c r="F206" s="1"/>
  <c r="F201" s="1"/>
  <c r="E207"/>
  <c r="E206" s="1"/>
  <c r="E201" s="1"/>
  <c r="D207"/>
  <c r="D206" s="1"/>
  <c r="F205"/>
  <c r="E205"/>
  <c r="D205"/>
  <c r="F203"/>
  <c r="E203"/>
  <c r="D203"/>
  <c r="F202"/>
  <c r="E202"/>
  <c r="D202"/>
  <c r="F200"/>
  <c r="F197" s="1"/>
  <c r="F196" s="1"/>
  <c r="F195" s="1"/>
  <c r="E200"/>
  <c r="E197" s="1"/>
  <c r="E196" s="1"/>
  <c r="E195" s="1"/>
  <c r="D200"/>
  <c r="D197" s="1"/>
  <c r="F194"/>
  <c r="F193" s="1"/>
  <c r="F192" s="1"/>
  <c r="E194"/>
  <c r="E193"/>
  <c r="E192" s="1"/>
  <c r="D194"/>
  <c r="D193" s="1"/>
  <c r="D192" s="1"/>
  <c r="F191"/>
  <c r="E191"/>
  <c r="D191"/>
  <c r="F190"/>
  <c r="E190"/>
  <c r="D190"/>
  <c r="F189"/>
  <c r="F188" s="1"/>
  <c r="E189"/>
  <c r="E188"/>
  <c r="D189"/>
  <c r="F187"/>
  <c r="F186" s="1"/>
  <c r="E187"/>
  <c r="E186" s="1"/>
  <c r="D187"/>
  <c r="D186" s="1"/>
  <c r="D166" s="1"/>
  <c r="F185"/>
  <c r="E184"/>
  <c r="D184"/>
  <c r="F183"/>
  <c r="F182"/>
  <c r="E182"/>
  <c r="D182"/>
  <c r="F181"/>
  <c r="E181"/>
  <c r="D181"/>
  <c r="F180"/>
  <c r="D180"/>
  <c r="E179"/>
  <c r="D179"/>
  <c r="F178"/>
  <c r="E178"/>
  <c r="D178"/>
  <c r="F177"/>
  <c r="E177"/>
  <c r="D177"/>
  <c r="F176"/>
  <c r="E176"/>
  <c r="D176"/>
  <c r="F175"/>
  <c r="E175"/>
  <c r="D175"/>
  <c r="F174"/>
  <c r="E174"/>
  <c r="D174"/>
  <c r="F173"/>
  <c r="E173"/>
  <c r="D173"/>
  <c r="F172"/>
  <c r="E172"/>
  <c r="D172"/>
  <c r="F171"/>
  <c r="E171"/>
  <c r="D171"/>
  <c r="F170"/>
  <c r="E170"/>
  <c r="D170"/>
  <c r="F169"/>
  <c r="E169"/>
  <c r="E167" s="1"/>
  <c r="E166" s="1"/>
  <c r="D169"/>
  <c r="F168"/>
  <c r="F167" s="1"/>
  <c r="F166" s="1"/>
  <c r="E168"/>
  <c r="D168"/>
  <c r="F165"/>
  <c r="E165"/>
  <c r="D165"/>
  <c r="F163"/>
  <c r="E163"/>
  <c r="D163"/>
  <c r="F156"/>
  <c r="E156"/>
  <c r="D156"/>
  <c r="F153"/>
  <c r="F152" s="1"/>
  <c r="F151" s="1"/>
  <c r="E153"/>
  <c r="E152"/>
  <c r="E151" s="1"/>
  <c r="D153"/>
  <c r="D152" s="1"/>
  <c r="D151" s="1"/>
  <c r="F101"/>
  <c r="F100"/>
  <c r="E101"/>
  <c r="E100"/>
  <c r="D101"/>
  <c r="D100"/>
  <c r="F98"/>
  <c r="E98"/>
  <c r="D98"/>
  <c r="F96"/>
  <c r="F95" s="1"/>
  <c r="F243" s="1"/>
  <c r="E96"/>
  <c r="E244"/>
  <c r="D96"/>
  <c r="D95" s="1"/>
  <c r="D243" s="1"/>
  <c r="D244"/>
  <c r="D93"/>
  <c r="D72"/>
  <c r="D64" s="1"/>
  <c r="D63" s="1"/>
  <c r="F91"/>
  <c r="E91"/>
  <c r="D91"/>
  <c r="D77"/>
  <c r="F65"/>
  <c r="E65"/>
  <c r="E64" s="1"/>
  <c r="E63" s="1"/>
  <c r="D65"/>
  <c r="F60"/>
  <c r="F59" s="1"/>
  <c r="F56"/>
  <c r="F55" s="1"/>
  <c r="E56"/>
  <c r="E55" s="1"/>
  <c r="D56"/>
  <c r="D55" s="1"/>
  <c r="F50"/>
  <c r="E50"/>
  <c r="D50"/>
  <c r="F48"/>
  <c r="E48"/>
  <c r="D48"/>
  <c r="F45"/>
  <c r="F28" s="1"/>
  <c r="F27" s="1"/>
  <c r="E45"/>
  <c r="E28" s="1"/>
  <c r="E27" s="1"/>
  <c r="D45"/>
  <c r="D28" s="1"/>
  <c r="D27" s="1"/>
  <c r="F25"/>
  <c r="F164"/>
  <c r="E25"/>
  <c r="E164"/>
  <c r="D25"/>
  <c r="D164" s="1"/>
  <c r="F21"/>
  <c r="F20" s="1"/>
  <c r="F19" s="1"/>
  <c r="F18" s="1"/>
  <c r="F10" s="1"/>
  <c r="E21"/>
  <c r="E20" s="1"/>
  <c r="E19" s="1"/>
  <c r="E18" s="1"/>
  <c r="E10" s="1"/>
  <c r="E9" s="1"/>
  <c r="D21"/>
  <c r="D20" s="1"/>
  <c r="D19" s="1"/>
  <c r="J25" i="53"/>
  <c r="J26"/>
  <c r="I25"/>
  <c r="H25"/>
  <c r="G25"/>
  <c r="F21"/>
  <c r="F20"/>
  <c r="F18"/>
  <c r="K25"/>
  <c r="F25" s="1"/>
  <c r="E25"/>
  <c r="F15"/>
  <c r="K14"/>
  <c r="I14"/>
  <c r="I26" s="1"/>
  <c r="F26" s="1"/>
  <c r="H14"/>
  <c r="E14"/>
  <c r="E26"/>
  <c r="F13"/>
  <c r="F10"/>
  <c r="N16" i="49"/>
  <c r="N24" s="1"/>
  <c r="F22" i="48"/>
  <c r="K24" i="47"/>
  <c r="F29" i="45"/>
  <c r="I23" i="49"/>
  <c r="I18"/>
  <c r="R16"/>
  <c r="R24"/>
  <c r="R25" s="1"/>
  <c r="Q16"/>
  <c r="Q24" s="1"/>
  <c r="Q25" s="1"/>
  <c r="P16"/>
  <c r="P24" s="1"/>
  <c r="P25" s="1"/>
  <c r="O16"/>
  <c r="O24" s="1"/>
  <c r="O25" s="1"/>
  <c r="M16"/>
  <c r="L16"/>
  <c r="L24" s="1"/>
  <c r="K16"/>
  <c r="K24" s="1"/>
  <c r="K25" s="1"/>
  <c r="J16"/>
  <c r="J24" s="1"/>
  <c r="H24"/>
  <c r="H25" s="1"/>
  <c r="G16"/>
  <c r="G24" s="1"/>
  <c r="F24"/>
  <c r="F25" s="1"/>
  <c r="E24"/>
  <c r="D16"/>
  <c r="D24" s="1"/>
  <c r="D25" s="1"/>
  <c r="O12"/>
  <c r="N12"/>
  <c r="L12"/>
  <c r="K12"/>
  <c r="J12"/>
  <c r="I12"/>
  <c r="H12"/>
  <c r="G12"/>
  <c r="F12"/>
  <c r="E12"/>
  <c r="E25" s="1"/>
  <c r="D12"/>
  <c r="C10"/>
  <c r="C9"/>
  <c r="G16" i="48"/>
  <c r="G15"/>
  <c r="L22"/>
  <c r="L23" s="1"/>
  <c r="K22"/>
  <c r="K23" s="1"/>
  <c r="J22"/>
  <c r="J23" s="1"/>
  <c r="I22"/>
  <c r="H22"/>
  <c r="H23"/>
  <c r="G10"/>
  <c r="I9"/>
  <c r="G9" s="1"/>
  <c r="G23" s="1"/>
  <c r="F9"/>
  <c r="G7"/>
  <c r="R23" i="47"/>
  <c r="N20"/>
  <c r="C20"/>
  <c r="J20"/>
  <c r="N19"/>
  <c r="C19"/>
  <c r="J19" s="1"/>
  <c r="C17"/>
  <c r="Q16"/>
  <c r="Q24"/>
  <c r="M24"/>
  <c r="L24"/>
  <c r="I24"/>
  <c r="H24"/>
  <c r="H25" s="1"/>
  <c r="G24"/>
  <c r="G25" s="1"/>
  <c r="F24"/>
  <c r="N15"/>
  <c r="N14"/>
  <c r="C14"/>
  <c r="J14"/>
  <c r="R14" s="1"/>
  <c r="M13"/>
  <c r="M25" s="1"/>
  <c r="L13"/>
  <c r="L25" s="1"/>
  <c r="K13"/>
  <c r="K25"/>
  <c r="I13"/>
  <c r="F13"/>
  <c r="F25" s="1"/>
  <c r="N12"/>
  <c r="C11"/>
  <c r="N10"/>
  <c r="C10"/>
  <c r="N9"/>
  <c r="O9" s="1"/>
  <c r="C9"/>
  <c r="E31" i="45"/>
  <c r="C31"/>
  <c r="F26"/>
  <c r="F25"/>
  <c r="F24"/>
  <c r="F23"/>
  <c r="F22"/>
  <c r="F21"/>
  <c r="F20"/>
  <c r="F19"/>
  <c r="F18"/>
  <c r="F17"/>
  <c r="F16"/>
  <c r="F15"/>
  <c r="F13"/>
  <c r="E23" i="44"/>
  <c r="D23"/>
  <c r="E12"/>
  <c r="E24" s="1"/>
  <c r="E28" s="1"/>
  <c r="D12"/>
  <c r="C12" s="1"/>
  <c r="C22" i="43"/>
  <c r="C21"/>
  <c r="C20"/>
  <c r="C19"/>
  <c r="Q17"/>
  <c r="P17"/>
  <c r="O17"/>
  <c r="N17"/>
  <c r="M17"/>
  <c r="L17"/>
  <c r="K17"/>
  <c r="I17"/>
  <c r="H17"/>
  <c r="G17"/>
  <c r="F17"/>
  <c r="E17"/>
  <c r="D17"/>
  <c r="C16"/>
  <c r="C15"/>
  <c r="C14"/>
  <c r="Q13"/>
  <c r="P13"/>
  <c r="O13"/>
  <c r="N13"/>
  <c r="M13"/>
  <c r="L13"/>
  <c r="K13"/>
  <c r="J13"/>
  <c r="I13"/>
  <c r="H13"/>
  <c r="G13"/>
  <c r="G18"/>
  <c r="F13"/>
  <c r="E13"/>
  <c r="C12"/>
  <c r="C13"/>
  <c r="C10"/>
  <c r="Q9"/>
  <c r="Q18" s="1"/>
  <c r="Q23" s="1"/>
  <c r="P9"/>
  <c r="O9"/>
  <c r="N9"/>
  <c r="M9"/>
  <c r="L9"/>
  <c r="K9"/>
  <c r="J9"/>
  <c r="I9"/>
  <c r="H9"/>
  <c r="H18"/>
  <c r="G9"/>
  <c r="F9"/>
  <c r="E9"/>
  <c r="E18" s="1"/>
  <c r="D9"/>
  <c r="C9" s="1"/>
  <c r="C88" i="41"/>
  <c r="E87"/>
  <c r="E86" s="1"/>
  <c r="D87"/>
  <c r="D86" s="1"/>
  <c r="C87"/>
  <c r="C86" s="1"/>
  <c r="D85"/>
  <c r="C85"/>
  <c r="E84"/>
  <c r="D84"/>
  <c r="C84"/>
  <c r="D82"/>
  <c r="D81"/>
  <c r="C82"/>
  <c r="C81"/>
  <c r="E81"/>
  <c r="E80"/>
  <c r="C80"/>
  <c r="C79"/>
  <c r="C77" s="1"/>
  <c r="C76" s="1"/>
  <c r="E78"/>
  <c r="E77" s="1"/>
  <c r="E76" s="1"/>
  <c r="D78"/>
  <c r="D77" s="1"/>
  <c r="D76" s="1"/>
  <c r="C78"/>
  <c r="E73"/>
  <c r="E72" s="1"/>
  <c r="D73"/>
  <c r="D72" s="1"/>
  <c r="C73"/>
  <c r="C72" s="1"/>
  <c r="E57"/>
  <c r="E56" s="1"/>
  <c r="E55" s="1"/>
  <c r="D57"/>
  <c r="D56" s="1"/>
  <c r="D55" s="1"/>
  <c r="C57"/>
  <c r="C56" s="1"/>
  <c r="E54"/>
  <c r="E53" s="1"/>
  <c r="E52" s="1"/>
  <c r="E51" s="1"/>
  <c r="C54"/>
  <c r="C53" s="1"/>
  <c r="C52" s="1"/>
  <c r="C51" s="1"/>
  <c r="D88"/>
  <c r="E48"/>
  <c r="C48"/>
  <c r="E45"/>
  <c r="E83"/>
  <c r="D45"/>
  <c r="D83"/>
  <c r="C45"/>
  <c r="E35"/>
  <c r="E34" s="1"/>
  <c r="E20" s="1"/>
  <c r="D35"/>
  <c r="D34"/>
  <c r="C35"/>
  <c r="C34"/>
  <c r="D21"/>
  <c r="E22"/>
  <c r="D22"/>
  <c r="C22"/>
  <c r="E21"/>
  <c r="C21"/>
  <c r="C20" s="1"/>
  <c r="E16"/>
  <c r="E12" s="1"/>
  <c r="D16"/>
  <c r="C16"/>
  <c r="E13"/>
  <c r="D13"/>
  <c r="C13"/>
  <c r="C12"/>
  <c r="D9"/>
  <c r="D8"/>
  <c r="D7" s="1"/>
  <c r="D89" s="1"/>
  <c r="E9"/>
  <c r="E8" s="1"/>
  <c r="E7" s="1"/>
  <c r="C9"/>
  <c r="C8" s="1"/>
  <c r="C7" s="1"/>
  <c r="C89" s="1"/>
  <c r="E27" i="39"/>
  <c r="E26"/>
  <c r="E19"/>
  <c r="E12"/>
  <c r="D54" i="41"/>
  <c r="D53" s="1"/>
  <c r="D52" s="1"/>
  <c r="D51" s="1"/>
  <c r="D48"/>
  <c r="D80"/>
  <c r="P13" i="47"/>
  <c r="P25" s="1"/>
  <c r="F7" i="50"/>
  <c r="AV6"/>
  <c r="AC6"/>
  <c r="D188" i="42"/>
  <c r="D161"/>
  <c r="D160" s="1"/>
  <c r="BM6" i="50"/>
  <c r="I24" i="49"/>
  <c r="I25" s="1"/>
  <c r="E161" i="42"/>
  <c r="E160" s="1"/>
  <c r="E159" s="1"/>
  <c r="E158" s="1"/>
  <c r="C24" i="49"/>
  <c r="AH7" i="50"/>
  <c r="AQ6"/>
  <c r="E227" i="42"/>
  <c r="C12" i="49"/>
  <c r="C25" s="1"/>
  <c r="E95" i="42"/>
  <c r="E243" s="1"/>
  <c r="AW7" i="50"/>
  <c r="M18" i="43"/>
  <c r="E40" i="39"/>
  <c r="C24" i="47"/>
  <c r="BO6" i="50"/>
  <c r="C83" i="41"/>
  <c r="G22" i="48"/>
  <c r="N24" i="47"/>
  <c r="H26" i="53"/>
  <c r="R24" i="47"/>
  <c r="R25" s="1"/>
  <c r="R6" i="50"/>
  <c r="G7"/>
  <c r="CF7"/>
  <c r="AS6"/>
  <c r="AO7"/>
  <c r="BU7"/>
  <c r="AF6"/>
  <c r="BF6"/>
  <c r="BZ6"/>
  <c r="X7"/>
  <c r="F308" i="42"/>
  <c r="K7" i="50"/>
  <c r="K6"/>
  <c r="AB7"/>
  <c r="BN7"/>
  <c r="BX6"/>
  <c r="BX7"/>
  <c r="BQ6"/>
  <c r="M6"/>
  <c r="AM6"/>
  <c r="E8" i="55"/>
  <c r="F368" i="42"/>
  <c r="F367" s="1"/>
  <c r="D302"/>
  <c r="E381"/>
  <c r="D358"/>
  <c r="F309"/>
  <c r="F224"/>
  <c r="F223" s="1"/>
  <c r="D239"/>
  <c r="D224" s="1"/>
  <c r="D223" s="1"/>
  <c r="F64"/>
  <c r="F63"/>
  <c r="D167"/>
  <c r="F161"/>
  <c r="L6" i="50"/>
  <c r="F244" i="42"/>
  <c r="N6" i="50"/>
  <c r="N7"/>
  <c r="F160" i="42"/>
  <c r="F159"/>
  <c r="L18" i="43"/>
  <c r="L23" s="1"/>
  <c r="D45" i="52"/>
  <c r="D73" s="1"/>
  <c r="T6" i="50"/>
  <c r="T7"/>
  <c r="CC7"/>
  <c r="V7"/>
  <c r="BV7"/>
  <c r="BV6"/>
  <c r="AK7"/>
  <c r="AK6"/>
  <c r="BY6"/>
  <c r="C13" i="47"/>
  <c r="C25"/>
  <c r="F23" i="48"/>
  <c r="C23" i="44"/>
  <c r="AG6" i="50"/>
  <c r="E21" i="39"/>
  <c r="E29" s="1"/>
  <c r="F184" i="42"/>
  <c r="Q6" i="50"/>
  <c r="F14" i="53"/>
  <c r="I23" i="48"/>
  <c r="D20" i="41"/>
  <c r="D12" s="1"/>
  <c r="I25" i="47"/>
  <c r="K26" i="53"/>
  <c r="D309" i="42"/>
  <c r="F353"/>
  <c r="G26" i="53"/>
  <c r="Q25" i="47"/>
  <c r="K18" i="43"/>
  <c r="I18"/>
  <c r="N18"/>
  <c r="N23"/>
  <c r="O18"/>
  <c r="C17"/>
  <c r="P18"/>
  <c r="F18"/>
  <c r="C18" s="1"/>
  <c r="AE7" i="50"/>
  <c r="BG7"/>
  <c r="BI7"/>
  <c r="AZ6"/>
  <c r="J7"/>
  <c r="AA6"/>
  <c r="AJ7"/>
  <c r="C302"/>
  <c r="E354"/>
  <c r="D354"/>
  <c r="C386"/>
  <c r="D410"/>
  <c r="D409"/>
  <c r="E456"/>
  <c r="D792"/>
  <c r="C273"/>
  <c r="AN7"/>
  <c r="I6"/>
  <c r="C188"/>
  <c r="Y6"/>
  <c r="BR6"/>
  <c r="CE7"/>
  <c r="CA6"/>
  <c r="AY6"/>
  <c r="BK6"/>
  <c r="AX7"/>
  <c r="U7"/>
  <c r="P7"/>
  <c r="D287"/>
  <c r="D294"/>
  <c r="D367"/>
  <c r="D366" s="1"/>
  <c r="D365" s="1"/>
  <c r="D545"/>
  <c r="D473"/>
  <c r="BJ7"/>
  <c r="BC6"/>
  <c r="C294"/>
  <c r="C338"/>
  <c r="E386"/>
  <c r="D787"/>
  <c r="E287"/>
  <c r="D327"/>
  <c r="D338"/>
  <c r="D326" s="1"/>
  <c r="E338"/>
  <c r="C691"/>
  <c r="E736"/>
  <c r="C344"/>
  <c r="C460"/>
  <c r="E526"/>
  <c r="E691"/>
  <c r="E704"/>
  <c r="D710"/>
  <c r="D728"/>
  <c r="C754"/>
  <c r="E764"/>
  <c r="C792"/>
  <c r="E792"/>
  <c r="D699"/>
  <c r="C678"/>
  <c r="C677" s="1"/>
  <c r="D704"/>
  <c r="C716"/>
  <c r="E683"/>
  <c r="D736"/>
  <c r="BL7"/>
  <c r="BD7"/>
  <c r="AT6"/>
  <c r="AI7"/>
  <c r="AP6"/>
  <c r="C284"/>
  <c r="E404"/>
  <c r="E403" s="1"/>
  <c r="E402" s="1"/>
  <c r="E397" s="1"/>
  <c r="W7"/>
  <c r="H7"/>
  <c r="AL6"/>
  <c r="CG7"/>
  <c r="BB6"/>
  <c r="S6"/>
  <c r="BP6"/>
  <c r="CD7"/>
  <c r="BW6"/>
  <c r="BA6"/>
  <c r="C287"/>
  <c r="D344"/>
  <c r="C456"/>
  <c r="C422"/>
  <c r="C421" s="1"/>
  <c r="C420" s="1"/>
  <c r="D716"/>
  <c r="D720"/>
  <c r="E720"/>
  <c r="C736"/>
  <c r="AD6"/>
  <c r="AR6"/>
  <c r="C473"/>
  <c r="C683"/>
  <c r="O6"/>
  <c r="BH6"/>
  <c r="BS6"/>
  <c r="BT6"/>
  <c r="Z7"/>
  <c r="CB6"/>
  <c r="D37"/>
  <c r="D284"/>
  <c r="D283" s="1"/>
  <c r="D282" s="1"/>
  <c r="E410"/>
  <c r="E409"/>
  <c r="D522"/>
  <c r="D526"/>
  <c r="E664"/>
  <c r="D678"/>
  <c r="D677" s="1"/>
  <c r="AC676" s="1"/>
  <c r="E678"/>
  <c r="E677"/>
  <c r="E699"/>
  <c r="E710"/>
  <c r="E728"/>
  <c r="E188"/>
  <c r="D188"/>
  <c r="E68"/>
  <c r="D68"/>
  <c r="D58" s="1"/>
  <c r="E344"/>
  <c r="E522"/>
  <c r="C664"/>
  <c r="C663" s="1"/>
  <c r="C710"/>
  <c r="D306"/>
  <c r="D305" s="1"/>
  <c r="D293" s="1"/>
  <c r="E306"/>
  <c r="E305" s="1"/>
  <c r="E669"/>
  <c r="E716"/>
  <c r="C764"/>
  <c r="C14"/>
  <c r="D691"/>
  <c r="D770"/>
  <c r="E770"/>
  <c r="D780"/>
  <c r="C669"/>
  <c r="D669"/>
  <c r="C699"/>
  <c r="D764"/>
  <c r="AU7"/>
  <c r="BE6"/>
  <c r="C10"/>
  <c r="D14"/>
  <c r="D10"/>
  <c r="D9" s="1"/>
  <c r="D8" s="1"/>
  <c r="C239"/>
  <c r="C269"/>
  <c r="C327"/>
  <c r="C326" s="1"/>
  <c r="C354"/>
  <c r="C410"/>
  <c r="C409"/>
  <c r="D456"/>
  <c r="C526"/>
  <c r="D683"/>
  <c r="C119"/>
  <c r="C118"/>
  <c r="E473"/>
  <c r="C545"/>
  <c r="C704"/>
  <c r="C720"/>
  <c r="D754"/>
  <c r="E14"/>
  <c r="E10" s="1"/>
  <c r="E9" s="1"/>
  <c r="E8" s="1"/>
  <c r="E327"/>
  <c r="E326" s="1"/>
  <c r="C367"/>
  <c r="C366"/>
  <c r="C365" s="1"/>
  <c r="C522"/>
  <c r="C521" s="1"/>
  <c r="D664"/>
  <c r="C728"/>
  <c r="C770"/>
  <c r="E37"/>
  <c r="E269"/>
  <c r="D302"/>
  <c r="E302"/>
  <c r="C404"/>
  <c r="C403" s="1"/>
  <c r="C402" s="1"/>
  <c r="C397" s="1"/>
  <c r="D404"/>
  <c r="D403" s="1"/>
  <c r="D402" s="1"/>
  <c r="D397" s="1"/>
  <c r="D460"/>
  <c r="E460"/>
  <c r="E422" s="1"/>
  <c r="E421" s="1"/>
  <c r="E420" s="1"/>
  <c r="E754"/>
  <c r="E799"/>
  <c r="D316"/>
  <c r="D315" s="1"/>
  <c r="E521"/>
  <c r="D521"/>
  <c r="D422"/>
  <c r="D421" s="1"/>
  <c r="D420" s="1"/>
  <c r="C283"/>
  <c r="C282" s="1"/>
  <c r="E663"/>
  <c r="L25" i="49" l="1"/>
  <c r="G25"/>
  <c r="N25"/>
  <c r="E251" i="42"/>
  <c r="E391"/>
  <c r="C396" i="50"/>
  <c r="C395"/>
  <c r="E7"/>
  <c r="E6"/>
  <c r="E260" s="1"/>
  <c r="D395"/>
  <c r="D396"/>
  <c r="C265"/>
  <c r="C264" s="1"/>
  <c r="C263" s="1"/>
  <c r="AB676"/>
  <c r="D18" i="42"/>
  <c r="D10" s="1"/>
  <c r="D9" s="1"/>
  <c r="C735" i="50"/>
  <c r="F158" i="42"/>
  <c r="F150" s="1"/>
  <c r="F149" s="1"/>
  <c r="C55" i="41"/>
  <c r="J25" i="49"/>
  <c r="F9" i="42"/>
  <c r="F211"/>
  <c r="E300"/>
  <c r="E352"/>
  <c r="E348" s="1"/>
  <c r="E347" s="1"/>
  <c r="F348"/>
  <c r="F347" s="1"/>
  <c r="C9" i="50"/>
  <c r="C8" s="1"/>
  <c r="C293"/>
  <c r="D735"/>
  <c r="D6"/>
  <c r="D260" s="1"/>
  <c r="D7"/>
  <c r="E395"/>
  <c r="E396"/>
  <c r="D391" i="42"/>
  <c r="D251"/>
  <c r="E103"/>
  <c r="E346"/>
  <c r="E89" i="41"/>
  <c r="D314" i="50"/>
  <c r="D159" i="42"/>
  <c r="D158" s="1"/>
  <c r="D150" s="1"/>
  <c r="D149" s="1"/>
  <c r="N25" i="47"/>
  <c r="E150" i="42"/>
  <c r="E149" s="1"/>
  <c r="D196"/>
  <c r="D195" s="1"/>
  <c r="D201"/>
  <c r="F300"/>
  <c r="D264" i="50"/>
  <c r="D263" s="1"/>
  <c r="E293"/>
  <c r="E264" s="1"/>
  <c r="E263" s="1"/>
  <c r="C314"/>
  <c r="D24" i="44"/>
  <c r="F23" i="43"/>
  <c r="C23" s="1"/>
  <c r="N13" i="47"/>
  <c r="E261" i="50" l="1"/>
  <c r="E734" s="1"/>
  <c r="E262"/>
  <c r="F210" i="42"/>
  <c r="F373"/>
  <c r="D373"/>
  <c r="D210"/>
  <c r="D262" i="50"/>
  <c r="D261"/>
  <c r="D734" s="1"/>
  <c r="F103" i="42"/>
  <c r="F346"/>
  <c r="C261" i="50"/>
  <c r="C734" s="1"/>
  <c r="C262"/>
  <c r="D103" i="42"/>
  <c r="D346"/>
  <c r="C7" i="50"/>
  <c r="C6"/>
  <c r="C260" s="1"/>
  <c r="F251" i="42"/>
  <c r="F391"/>
  <c r="D28" i="44"/>
  <c r="C28" s="1"/>
  <c r="C24"/>
  <c r="E210" i="42"/>
  <c r="E373"/>
  <c r="R20" i="47"/>
  <c r="P20"/>
  <c r="R19"/>
  <c r="P19"/>
</calcChain>
</file>

<file path=xl/comments1.xml><?xml version="1.0" encoding="utf-8"?>
<comments xmlns="http://schemas.openxmlformats.org/spreadsheetml/2006/main">
  <authors>
    <author>buget6</author>
  </authors>
  <commentList>
    <comment ref="F1" authorId="0">
      <text>
        <r>
          <rPr>
            <b/>
            <sz val="9"/>
            <color indexed="81"/>
            <rFont val="Tahoma"/>
            <family val="2"/>
          </rPr>
          <t>buget6:</t>
        </r>
        <r>
          <rPr>
            <sz val="9"/>
            <color indexed="81"/>
            <rFont val="Tahoma"/>
            <family val="2"/>
          </rPr>
          <t xml:space="preserve">
se verifica cu anexa 34
</t>
        </r>
      </text>
    </comment>
  </commentList>
</comments>
</file>

<file path=xl/comments2.xml><?xml version="1.0" encoding="utf-8"?>
<comments xmlns="http://schemas.openxmlformats.org/spreadsheetml/2006/main">
  <authors>
    <author>buget6</author>
  </authors>
  <commentList>
    <comment ref="J1" authorId="0">
      <text>
        <r>
          <rPr>
            <b/>
            <sz val="9"/>
            <color indexed="81"/>
            <rFont val="Tahoma"/>
            <family val="2"/>
          </rPr>
          <t>buget6:</t>
        </r>
        <r>
          <rPr>
            <sz val="9"/>
            <color indexed="81"/>
            <rFont val="Tahoma"/>
            <family val="2"/>
          </rPr>
          <t xml:space="preserve">
se verifica cu anexa 35 a
cod 26
</t>
        </r>
      </text>
    </comment>
  </commentList>
</comments>
</file>

<file path=xl/comments3.xml><?xml version="1.0" encoding="utf-8"?>
<comments xmlns="http://schemas.openxmlformats.org/spreadsheetml/2006/main">
  <authors>
    <author>buget6</author>
  </authors>
  <commentList>
    <comment ref="N1" authorId="0">
      <text>
        <r>
          <rPr>
            <b/>
            <sz val="9"/>
            <color indexed="81"/>
            <rFont val="Tahoma"/>
            <family val="2"/>
          </rPr>
          <t>buget6:</t>
        </r>
        <r>
          <rPr>
            <sz val="9"/>
            <color indexed="81"/>
            <rFont val="Tahoma"/>
            <family val="2"/>
          </rPr>
          <t xml:space="preserve">
se verifica cu anexa 35 a
cod 27 reduceri
VERIFICARI FORMULE , DATE PRELUATE DIN sheet 6A
</t>
        </r>
      </text>
    </comment>
  </commentList>
</comments>
</file>

<file path=xl/comments4.xml><?xml version="1.0" encoding="utf-8"?>
<comments xmlns="http://schemas.openxmlformats.org/spreadsheetml/2006/main">
  <authors>
    <author>buget6</author>
  </authors>
  <commentList>
    <comment ref="L1" authorId="0">
      <text>
        <r>
          <rPr>
            <b/>
            <sz val="9"/>
            <color indexed="81"/>
            <rFont val="Tahoma"/>
            <family val="2"/>
          </rPr>
          <t>buget6:</t>
        </r>
        <r>
          <rPr>
            <sz val="9"/>
            <color indexed="81"/>
            <rFont val="Tahoma"/>
            <family val="2"/>
          </rPr>
          <t xml:space="preserve">
SE VERIFICA CU ANEXA 35B COD 28
</t>
        </r>
      </text>
    </comment>
  </commentList>
</comments>
</file>

<file path=xl/comments5.xml><?xml version="1.0" encoding="utf-8"?>
<comments xmlns="http://schemas.openxmlformats.org/spreadsheetml/2006/main">
  <authors>
    <author>buget6</author>
  </authors>
  <commentList>
    <comment ref="O2" authorId="0">
      <text>
        <r>
          <rPr>
            <b/>
            <sz val="9"/>
            <color indexed="81"/>
            <rFont val="Tahoma"/>
            <family val="2"/>
          </rPr>
          <t>buget6:</t>
        </r>
        <r>
          <rPr>
            <sz val="9"/>
            <color indexed="81"/>
            <rFont val="Tahoma"/>
            <family val="2"/>
          </rPr>
          <t xml:space="preserve">
se verifica cu anexa 35b cod 29
</t>
        </r>
      </text>
    </comment>
  </commentList>
</comments>
</file>

<file path=xl/comments6.xml><?xml version="1.0" encoding="utf-8"?>
<comments xmlns="http://schemas.openxmlformats.org/spreadsheetml/2006/main">
  <authors>
    <author>buget6</author>
  </authors>
  <commentList>
    <comment ref="E1" authorId="0">
      <text>
        <r>
          <rPr>
            <b/>
            <sz val="9"/>
            <color indexed="81"/>
            <rFont val="Tahoma"/>
            <family val="2"/>
          </rPr>
          <t>buget6:</t>
        </r>
        <r>
          <rPr>
            <sz val="9"/>
            <color indexed="81"/>
            <rFont val="Tahoma"/>
            <family val="2"/>
          </rPr>
          <t xml:space="preserve">
se verifica cu anexa 12 si anexa 13 
cod 20
</t>
        </r>
      </text>
    </comment>
    <comment ref="C5" authorId="0">
      <text>
        <r>
          <rPr>
            <b/>
            <sz val="9"/>
            <color indexed="81"/>
            <rFont val="Tahoma"/>
            <family val="2"/>
            <charset val="238"/>
          </rPr>
          <t>buget6:</t>
        </r>
        <r>
          <rPr>
            <sz val="9"/>
            <color indexed="81"/>
            <rFont val="Tahoma"/>
            <family val="2"/>
            <charset val="238"/>
          </rPr>
          <t xml:space="preserve">
ULTIMUL BUGET</t>
        </r>
      </text>
    </comment>
  </commentList>
</comments>
</file>

<file path=xl/comments7.xml><?xml version="1.0" encoding="utf-8"?>
<comments xmlns="http://schemas.openxmlformats.org/spreadsheetml/2006/main">
  <authors>
    <author>buget6</author>
  </authors>
  <commentList>
    <comment ref="F1" authorId="0">
      <text>
        <r>
          <rPr>
            <b/>
            <sz val="9"/>
            <color indexed="81"/>
            <rFont val="Tahoma"/>
            <family val="2"/>
          </rPr>
          <t>buget6:</t>
        </r>
        <r>
          <rPr>
            <sz val="9"/>
            <color indexed="81"/>
            <rFont val="Tahoma"/>
            <family val="2"/>
          </rPr>
          <t xml:space="preserve">
se verifica cu anexa 9 (venituri)dar de seama si anexa 11 ( cheltuieli)</t>
        </r>
      </text>
    </comment>
    <comment ref="C316" authorId="0">
      <text>
        <r>
          <rPr>
            <b/>
            <sz val="9"/>
            <color indexed="81"/>
            <rFont val="Tahoma"/>
            <family val="2"/>
          </rPr>
          <t>buget6:</t>
        </r>
        <r>
          <rPr>
            <sz val="9"/>
            <color indexed="81"/>
            <rFont val="Tahoma"/>
            <family val="2"/>
          </rPr>
          <t xml:space="preserve">
se introduc sume din anexa 7 detaliat pe capitole 6510
66….</t>
        </r>
      </text>
    </comment>
  </commentList>
</comments>
</file>

<file path=xl/sharedStrings.xml><?xml version="1.0" encoding="utf-8"?>
<sst xmlns="http://schemas.openxmlformats.org/spreadsheetml/2006/main" count="3517" uniqueCount="1942">
  <si>
    <t>Împrumuturi pe termen scurt acordate (ct.2671+2672+2673+2675+2676 +2678 +2679+4681+4682+4683+4684+ 4685+4686+ 4687+4688+4689+469)</t>
  </si>
  <si>
    <t>Total creante curente (rd. 21+23+25+27)</t>
  </si>
  <si>
    <t>Investitii pe termen scurt (ct.505-595)</t>
  </si>
  <si>
    <t>Conturi la trezorerii si institutii de credit :</t>
  </si>
  <si>
    <t>depozite (ct. 5153+5187+5602)</t>
  </si>
  <si>
    <t>Cheltuieli in avans (ct. 471 )</t>
  </si>
  <si>
    <t>TOTAL ACTIVE (rd.15+45)</t>
  </si>
  <si>
    <t>DATORII</t>
  </si>
  <si>
    <t>DATORII NECURENTE- sume ce trebuie platite perioada mai mare de un an</t>
  </si>
  <si>
    <t>Sume necurente- sume ce urmeaza a fi  platite dupa o perioada mai mare de un an (ct.269+401+403+4042+405+4622+509) din care:</t>
  </si>
  <si>
    <t>Datorii comerciale  (ct.401+403+ 4042+405+4622)</t>
  </si>
  <si>
    <t>Imprumuturi pe termen lung (ct.1612+1622+1632+1642+1652+1661+1662+1672+168-169)</t>
  </si>
  <si>
    <t>Provizioane (cont 151)</t>
  </si>
  <si>
    <t>TOTAL DATORII NECURENTE (rd.52+54+55)</t>
  </si>
  <si>
    <t>DATORII CURENTE - sume ce trebuie platite intr- perioada de pana la un an</t>
  </si>
  <si>
    <t>Datorii comerciale,  avansuri si alte decontari (ct.401+403+4041+405+408+419+4621+473+481+482+ 483+ 269+509+5128) din care:</t>
  </si>
  <si>
    <t>Datorii comerciale si avansuri (ct. 401+403+4041+405+408+419+4621)</t>
  </si>
  <si>
    <t>Avansuri  primite (ct.419)</t>
  </si>
  <si>
    <t>Alte cheltuieli in domeniul locuintelor</t>
  </si>
  <si>
    <t>Alimentare cu apa si amenajari hidrotehnice (cod 70.07.05.01+70.07.05.02)</t>
  </si>
  <si>
    <t>Alimentare cu apa</t>
  </si>
  <si>
    <t>Amenajari hidrotehnice</t>
  </si>
  <si>
    <t>Iluminat public si electrificari rurale</t>
  </si>
  <si>
    <t>Alimentare cu gaze naturale in localitati</t>
  </si>
  <si>
    <t>Protectia mediului (74.07.05+74.07.06)</t>
  </si>
  <si>
    <t>Salubritate si gestiunea deseurilor (cod 74.07.05.01+74.07.05.02)</t>
  </si>
  <si>
    <t>Salubritate</t>
  </si>
  <si>
    <t>Colectarea, tratarea si distrugerea deseurilor</t>
  </si>
  <si>
    <t>Canalizarea si tratarea apelor reziduale</t>
  </si>
  <si>
    <t>Actiuni generale economice, comerciale si de munca</t>
  </si>
  <si>
    <t>Actiuni generale economice si comerciale</t>
  </si>
  <si>
    <t>Prevenirea si combatere inundatii si gheturi</t>
  </si>
  <si>
    <t>Combustibil si energie (cod 81.07.06)</t>
  </si>
  <si>
    <t>Energie termica</t>
  </si>
  <si>
    <t xml:space="preserve">Denumirea indicatorilor </t>
  </si>
  <si>
    <t>0016D</t>
  </si>
  <si>
    <t>Conturi la trezorerie, casa în lei. (ct.510+5121+5125+5131+5141+5151+5153 +5161 +5171+5201+5211+5212+5213+523 +5251 +5252 +5253+526+527+ 528+5291+5292 +5293+5294 +5299 +5311+550 +551 +552+ 555 +557+ 5581+ 5582+ 5591+5601 +5602+ 561+562 +5711 +5712 +5713+5</t>
  </si>
  <si>
    <t>Dobânda de încasat, alte valori, avansuri de trezorerie   (ct.5187+532+542)</t>
  </si>
  <si>
    <t>depozite (ct. 5153+5187+5222+550+5602+5714+5744)</t>
  </si>
  <si>
    <t>Conturi la institutii de credit, BNR, casa în valuta (ct.5112+5121+5124+5125+5131+5132+5141+ 5142+  5151+5152+5153+5161 +5162+5171+5172 +5314+5411+5412+ 550+ 5583+5592+5601 +5602)</t>
  </si>
  <si>
    <t>Denumirea indicatorilor</t>
  </si>
  <si>
    <t xml:space="preserve">EXCEDENT / DEFICIT </t>
  </si>
  <si>
    <t>cod</t>
  </si>
  <si>
    <t>Dobânda de încasat,  avansuri de trezorerie (ct.5187+542)</t>
  </si>
  <si>
    <t>Total disponibilitati si alte valori (rd.33+33.1+35+35.1)</t>
  </si>
  <si>
    <t>Conturi de disponibilitati ale Trezoreriei Centrale (ct.5126+5127+5201+5202+5203+5241+5242 +5243)</t>
  </si>
  <si>
    <t>Dobânda de încasat (ct. 5187)</t>
  </si>
  <si>
    <t>TOTAL ACTIVE CURENTE (rd.19+30+31+40+41+41.1+42)</t>
  </si>
  <si>
    <t>Datorii din operatiuni cu Fonduri externe nerambursabile si fonduri de la buget, alte datorii catre alte organisme internationale (ct.4502+4504+4506+4512+4514+4516+4521 +4522+4532+4542+4544+4546+4552+4554 +4564+ 4584+ 4585+459+462+473)</t>
  </si>
  <si>
    <t>Rezerve, fonduri (ct.100+101+102+103+104+105+106+132+133+  135+1391+1392+1393+ 1394+1396+1399)</t>
  </si>
  <si>
    <t>Datorii catre bugete(ct. 431+437+440+441+4423+4428+444+446+4481+4555+4671+4672+4673+4674+4675+4679 +473+481+482)) din care:</t>
  </si>
  <si>
    <t>Datoriile  institutiilor publice catre bugete (ct.431+437+4423+4428+444+446+4481)</t>
  </si>
  <si>
    <t>Contributii sociale (ct.431+437)</t>
  </si>
  <si>
    <t>Sume datorate bugetului din Fonduri externe nerambursabile (ct.4555)</t>
  </si>
  <si>
    <t>din care: sume datorate Comisiei Europene (ct.4502+4504+4506+459+462)</t>
  </si>
  <si>
    <t>Imprumuturi pe termen scurt- sume ce trebuie platite intr-o perioada de pana la un an (ct.5186+5191+5192+5193+5194+5195+5196+ 5197+5198)</t>
  </si>
  <si>
    <t>Împrumuturi pe termen lung – sume ce urmeaza a fi  platite în cursul exercitiului curent  (ct.1611+1621+1631+1641+1651+1661+1662+1671+168-169+168-169)</t>
  </si>
  <si>
    <t>Salariile angajatilor (ct.421+423+426+4271+4273+4281)</t>
  </si>
  <si>
    <t>Alte drepturi cuvenite altor categorii de persoane (pensii, indemnizatii de somaj, burse) (ct.422+424+426+4272+4273+429+438)</t>
  </si>
  <si>
    <t>Pensii, indemnizatii de somaj, burse (ct.422+424+429)</t>
  </si>
  <si>
    <t>Venituri in avans (ct.472)</t>
  </si>
  <si>
    <t>Provizioane (ct. 151)</t>
  </si>
  <si>
    <t>TOTAL DATORII CURENTE (rd.60+62+65+70+71+72+73+74+75)</t>
  </si>
  <si>
    <t>Stocuri (ct.301+302+303+304+305+307+309+331+332+341+345+346+347+349+351+354+356+357+358+ 359+361+371+381+/-348+/-378-391-392-393-394-395-396-397-398)</t>
  </si>
  <si>
    <t>Creante curente – sume ce urmeaza a fi încasate într-o perioada mai mica de un an</t>
  </si>
  <si>
    <t>Creante din operatiuni comerciale, avansuri si alte decontari (ct.232+234+409+4111+4118+413+418+425+4282+4611+473**+481+482+483-4911-4961+5128) din care:</t>
  </si>
  <si>
    <t>Creante comerciale si avansuri (ct.232+234+409+4111+4118 +413 +418+4611-4911-4961)</t>
  </si>
  <si>
    <t>Avansuri acordate ( ct. 232+234+409)</t>
  </si>
  <si>
    <t>Creante bugetare  (ct.431**+437**+4424+4428**+444**+446**+4482+461+463+464+465+4664+4665+4669+481**+482**-497) din care:</t>
  </si>
  <si>
    <t>Creantele bugetului general consolidat (ct.463+464+465+4664+4665+4669-497)</t>
  </si>
  <si>
    <t>Sume de primit de la Comisia Europeana (ct.4501+4503+4505+4507)</t>
  </si>
  <si>
    <t>Inceputul anului</t>
  </si>
  <si>
    <t>Sfarsitul perioadei</t>
  </si>
  <si>
    <t>TOTAL DATORII (rd.58+78)</t>
  </si>
  <si>
    <t>ACTIVE NETE = TOTAL ACTIVE – TOTAL DATORII = CAPITALURI PROPRII (rd.80= rd.46-79 = rd.90)</t>
  </si>
  <si>
    <t>CAPITALURI PROPRII</t>
  </si>
  <si>
    <t>Rezultatul reportat (ct.117- sold creditor)</t>
  </si>
  <si>
    <t>Rezultatul reportat (ct.117- sold debitor)</t>
  </si>
  <si>
    <t>Rezultatul patrimonial al exercitiului (ct.121- sold creditor)</t>
  </si>
  <si>
    <t>Rezultatul patrimonial al exercitiului (ct.121- sold debitor)</t>
  </si>
  <si>
    <t>TOTAL CAPITALURI PROPRII (rd.84+85-86+87-88)</t>
  </si>
  <si>
    <t>MUNICIPIUL BAIA MARE</t>
  </si>
  <si>
    <t>TOTAL CHELTUIELI (cod 50.07+59.07+63.07+70.07+79.07)</t>
  </si>
  <si>
    <t>Partea IV-a SERVICII SI DEZVOLTARE PUBLICA, LOCUINTE,MEDIU SI APE (cod 70.07+74.07)</t>
  </si>
  <si>
    <t>Locuinte, servicii si dezvoltare publica (cod 70.07.03+70.07.05+70.07.06+70.07.07)</t>
  </si>
  <si>
    <t>Locuinte (cod 70.07.03.01+70.07.03.30)</t>
  </si>
  <si>
    <t>Dezvoltarea sistemului de locuinte</t>
  </si>
  <si>
    <t>02</t>
  </si>
  <si>
    <t>03</t>
  </si>
  <si>
    <t>04</t>
  </si>
  <si>
    <t>05</t>
  </si>
  <si>
    <t>06</t>
  </si>
  <si>
    <t>07</t>
  </si>
  <si>
    <t>08</t>
  </si>
  <si>
    <t>09</t>
  </si>
  <si>
    <t>Transporturi (cod 84.07.03+84.07.06)</t>
  </si>
  <si>
    <t xml:space="preserve">Anexa 1 </t>
  </si>
  <si>
    <t xml:space="preserve"> BILANT </t>
  </si>
  <si>
    <t xml:space="preserve">lei </t>
  </si>
  <si>
    <t>Creante  din operatiuni cu fonduri externe nerambursabile si fonduri de la buget (ct.4501+4503+4505+4507+4511+4513+4515+4531+4541+4543+4545+4551+4553+4561+4563+4571+4572+4573+4581+4583+461+473**+474+476) din care:</t>
  </si>
  <si>
    <t>LEI</t>
  </si>
  <si>
    <t>A</t>
  </si>
  <si>
    <t>B</t>
  </si>
  <si>
    <t>Cod rand</t>
  </si>
  <si>
    <t>ACTIVE</t>
  </si>
  <si>
    <t>ACTIVE NECURENTE</t>
  </si>
  <si>
    <t>Active fixe necorporale (ct.203+205+206+208+233-280-290-293*)</t>
  </si>
  <si>
    <t>Instalatii tehnice, mijloace de transport, animale, plantatii,mobilier, aparatura birotica si alte active corporale (ct.213+214+231-281-291-293*)</t>
  </si>
  <si>
    <t>Terenuri si cladiri (ct.211+212+231-281-291-293*)</t>
  </si>
  <si>
    <t>Alte active nefinanciare (ct.215)</t>
  </si>
  <si>
    <t>Active financiare necurente (investitii pe termen lung) peste un an (ct.260+265+2671+2672+2673+2675+2676+2678+2679-296) din care:_x000D_ 2678+2679- 296) din care:</t>
  </si>
  <si>
    <t>Titluri de participare (ct.260-296)</t>
  </si>
  <si>
    <t>Creante necurente – sume ce urmeaza a fi incasate dupa o perioada mai mare de un an (ct.4112+4118+4282+4612-4912-4962) din care:</t>
  </si>
  <si>
    <t>Creante  comerciale necurente – sume ce urmeaza a fi încasate dupa o perioada mai mare de un an (ct 4112+4118+4612-4912-4962)</t>
  </si>
  <si>
    <t>TOTAL ACTIVE NECURENTE (rd.03+04+05+06+07+09)</t>
  </si>
  <si>
    <t>ACTIVE CURENTE</t>
  </si>
  <si>
    <t>0017</t>
  </si>
  <si>
    <t>Deconturi prinvind inchiderea executiei bugetului de stat pe anul curent (ct 4890000)</t>
  </si>
  <si>
    <t>60.1</t>
  </si>
  <si>
    <t xml:space="preserve">MUNICIPIUL BAIA MARE </t>
  </si>
  <si>
    <t>TOTAL VENITURI   (cod  00.16)</t>
  </si>
  <si>
    <t>000107</t>
  </si>
  <si>
    <t>III OPERATIUNI FINANCIARE  (COD 41.07)</t>
  </si>
  <si>
    <t xml:space="preserve">Alte operatiuni financiare </t>
  </si>
  <si>
    <t>4107</t>
  </si>
  <si>
    <t>Sume aferente creditelor interne</t>
  </si>
  <si>
    <t>4907</t>
  </si>
  <si>
    <t>Invatamant (cod 65.07)</t>
  </si>
  <si>
    <t>TITLUL VIII Proiecte cu finantare din fonduri externe nerambursabile postaderare</t>
  </si>
  <si>
    <t>TITLUL XII Active nefinanciare (cheltuieli de capital)</t>
  </si>
  <si>
    <t>6907</t>
  </si>
  <si>
    <t>7007</t>
  </si>
  <si>
    <t>700703</t>
  </si>
  <si>
    <t>70070301</t>
  </si>
  <si>
    <t>70070330</t>
  </si>
  <si>
    <t>700705</t>
  </si>
  <si>
    <t>70070501</t>
  </si>
  <si>
    <t>70070502</t>
  </si>
  <si>
    <t>700706</t>
  </si>
  <si>
    <t>700707</t>
  </si>
  <si>
    <t>7407</t>
  </si>
  <si>
    <t>740705</t>
  </si>
  <si>
    <t>74070501</t>
  </si>
  <si>
    <t>74070502</t>
  </si>
  <si>
    <t>740706</t>
  </si>
  <si>
    <t>8007</t>
  </si>
  <si>
    <t>800701</t>
  </si>
  <si>
    <t>80070106</t>
  </si>
  <si>
    <t>8107</t>
  </si>
  <si>
    <t>810706</t>
  </si>
  <si>
    <t>Agricultura silvicultura si piscicultura ( 83.07)</t>
  </si>
  <si>
    <t>83.07</t>
  </si>
  <si>
    <t>Transporturi (cod 84.07.03+84.07.06)  ( 84.07)</t>
  </si>
  <si>
    <t>TOTAL VENITURI  SECTIUNEA DE DEZVOLTARE (cod  00.16)</t>
  </si>
  <si>
    <t>000107D</t>
  </si>
  <si>
    <t>4107D</t>
  </si>
  <si>
    <t>TOTAL CHELTUIELI  SECTIUNEA DE DEZVOLTARE (cod 50.07+59.07+63.07+70.07+79.07)</t>
  </si>
  <si>
    <t>4907D</t>
  </si>
  <si>
    <t>70070301D</t>
  </si>
  <si>
    <t>70070330D</t>
  </si>
  <si>
    <t>700705D</t>
  </si>
  <si>
    <t>70070501D</t>
  </si>
  <si>
    <t>70070502D</t>
  </si>
  <si>
    <t>700706D</t>
  </si>
  <si>
    <t>700707D</t>
  </si>
  <si>
    <t>7407D</t>
  </si>
  <si>
    <t>740705D</t>
  </si>
  <si>
    <t>74070501D</t>
  </si>
  <si>
    <t>74070502D</t>
  </si>
  <si>
    <t>740706D</t>
  </si>
  <si>
    <t>SERVICII SI DEZVOLTARE PUBLICA, LOCUINTE,MEDIU SI APE (cod 70.07+74.07)</t>
  </si>
  <si>
    <t>6907D</t>
  </si>
  <si>
    <t>7007D</t>
  </si>
  <si>
    <t>83.07D</t>
  </si>
  <si>
    <t>8407D</t>
  </si>
  <si>
    <t>Decontari privind inchiderea executiei bugetului de stat din anul curent (ct 4890101 +4890301)</t>
  </si>
  <si>
    <t>21.1</t>
  </si>
  <si>
    <t xml:space="preserve">Denumire indicator </t>
  </si>
  <si>
    <t>NU SE MAI LISTEAZA CAND NU SUNT PLATI SAU INCASARI</t>
  </si>
  <si>
    <t>Inmprumuturi de la trezoreria statului</t>
  </si>
  <si>
    <t>Anexa 9</t>
  </si>
  <si>
    <t xml:space="preserve">CONTUL DE EXECUTIE AL BUGETULUI  CREDITELOR EXTERNE SI  INTERNE </t>
  </si>
  <si>
    <t>SANATATE ( 66.07)</t>
  </si>
  <si>
    <t>TITLUL X Proiecte cu finantare din fonduri externe nerambursabileaferente cadrului financiar 2014-2020</t>
  </si>
  <si>
    <t>Ec. Carmen Pop</t>
  </si>
  <si>
    <t xml:space="preserve">Anexa 2 </t>
  </si>
  <si>
    <t xml:space="preserve"> CONTUL DE REZULTAT PATRIMONIAL</t>
  </si>
  <si>
    <t>Nr.crt.</t>
  </si>
  <si>
    <t>An precedent</t>
  </si>
  <si>
    <t>An curent</t>
  </si>
  <si>
    <t>C</t>
  </si>
  <si>
    <t>1.</t>
  </si>
  <si>
    <t>Venituri din impozite, taxe, contributii de asigurari si alte venituri ale bugetelor (ct.730+731+732+733+734+735+736+739+745+746+750+751)</t>
  </si>
  <si>
    <t>2.</t>
  </si>
  <si>
    <t>Venituri din activitati economice (ct.701+702+703+704+705+706+707+708+/-709)</t>
  </si>
  <si>
    <t>3.</t>
  </si>
  <si>
    <t>Finantari, subventii, transferuri, alocatii bugetare cu destinatie speciala (ct.770+771+772+773+774+776+778+779)</t>
  </si>
  <si>
    <t>4.</t>
  </si>
  <si>
    <t>Alte venituri operationale (ct.714+719+721+722+781)</t>
  </si>
  <si>
    <t>TOTAL VENITURI OPERATIONALE (rd.02+03+04+05)</t>
  </si>
  <si>
    <t>CHELTUIELI OPERATIONALE</t>
  </si>
  <si>
    <t>Salariile si contributiile sociale aferente angajatilor (ct.641+642+645+646+647)</t>
  </si>
  <si>
    <t>Subventii si transferuri (ct.670+671+672+673+674+676+677+679)</t>
  </si>
  <si>
    <t>Stocuri, consumabile, lucrari si servicii executate de terti (ct.601+602+603+606+607+608+609+610+611+612+613+614+622+623+624+626+627+628+629)</t>
  </si>
  <si>
    <t>Cheltuieli de capital, amortizari si provizioane (ct.681+682+689)</t>
  </si>
  <si>
    <t>5.</t>
  </si>
  <si>
    <t>Alte cheltuieli operationale (ct.635+654+658)</t>
  </si>
  <si>
    <t>TOTAL CHELTUIELI OPERATIONALE (rd.08+09+10+11+12)</t>
  </si>
  <si>
    <t>REZULTATUL DIN ACTIVITATEA OPERATIONALA</t>
  </si>
  <si>
    <t>- EXCEDENT (rd.06- rd.13)</t>
  </si>
  <si>
    <t>- DEFICIT (rd.13- rd.06)</t>
  </si>
  <si>
    <t>IV</t>
  </si>
  <si>
    <t>VENITURI FINANCIARE (ct.763+764+765+766+767+768+769+786)</t>
  </si>
  <si>
    <t>VIII.</t>
  </si>
  <si>
    <t>CHELTUIELI FINANCIARE (ct.663+664+665+666+667+668+669+686)</t>
  </si>
  <si>
    <t>REZULTATUL DIN ACTIVITATEA FINANCIARA</t>
  </si>
  <si>
    <t>- EXCEDENT (rd.17- rd.18)</t>
  </si>
  <si>
    <t>- DEFICIT (rd.18- rd.17)</t>
  </si>
  <si>
    <t>REZULTATUL DIN ACTIVITATEA CURENTA (rd.14+rd.19)</t>
  </si>
  <si>
    <t>- EXCEDENT (rd.15+20-16-21)</t>
  </si>
  <si>
    <t>- DEFICIT (rd.16+21-15-20)</t>
  </si>
  <si>
    <t>VENITURI EXTRAORDINARE (ct.790+791)</t>
  </si>
  <si>
    <t>IX</t>
  </si>
  <si>
    <t>CHELTUIELI EXTRAORDINARE (ct.690+691)</t>
  </si>
  <si>
    <t>REZULTATUL DIN ACTIVITATEA EXTRAORDINARA</t>
  </si>
  <si>
    <t xml:space="preserve"> EXCEDENT (rd.25-rd.26)</t>
  </si>
  <si>
    <t xml:space="preserve"> EXCEDENT (rd.23+28-24-29)</t>
  </si>
  <si>
    <t>29.2</t>
  </si>
  <si>
    <t xml:space="preserve"> DEFICIT (rd. 24+29-23-28)</t>
  </si>
  <si>
    <t>29.3</t>
  </si>
  <si>
    <t>REZULTATUL PATRIMONIAL AL EXERCITIULUI</t>
  </si>
  <si>
    <t xml:space="preserve"> EXCEDENT (rd.29.2-rd 29.4)</t>
  </si>
  <si>
    <t xml:space="preserve"> DEFICIT (rd.29.3+29.4 )</t>
  </si>
  <si>
    <t>Anexa 8</t>
  </si>
  <si>
    <t>CONTUL DE EXECUTIE</t>
  </si>
  <si>
    <t xml:space="preserve"> AL BUGETULUI INSTITUTIILOR PUBLICE  FINANTATE DIN VENITURI PROPRII SI SUBVENTII</t>
  </si>
  <si>
    <t>Denumire indicator</t>
  </si>
  <si>
    <t>TOTAL VENITURI (cod 00.02+00.15+00.17+45.10+46.10+48.10)</t>
  </si>
  <si>
    <t>000110</t>
  </si>
  <si>
    <t>I.  VENITURI CURENTE (cod 00.03+00.12)</t>
  </si>
  <si>
    <t>0002</t>
  </si>
  <si>
    <t>A.   VENITURI FISCALE (cod 00.10)</t>
  </si>
  <si>
    <t>0003</t>
  </si>
  <si>
    <t>A4.  IMPOZITE SI TAXE PE BUNURI SI SERVICII (cod 15.10+16.10)</t>
  </si>
  <si>
    <t>0010</t>
  </si>
  <si>
    <t>Taxe pe servicii specifice (cod 15.10.01+15.10.50)</t>
  </si>
  <si>
    <t>1510</t>
  </si>
  <si>
    <t>Impozit pe spectacole</t>
  </si>
  <si>
    <t>151001</t>
  </si>
  <si>
    <t>Alte taxe pe servicii specifice</t>
  </si>
  <si>
    <t>151050</t>
  </si>
  <si>
    <t>TAXA DE UTILIZAREA BUNURILOR SAU PE DESFASURAREA DE ACTIVITATI</t>
  </si>
  <si>
    <t>1610</t>
  </si>
  <si>
    <t>Taxa pe poluare pentru autovehicule</t>
  </si>
  <si>
    <t>161009</t>
  </si>
  <si>
    <t>C.   VENITURI NEFISCALE ( cod 00.13+00.14)</t>
  </si>
  <si>
    <t>0012</t>
  </si>
  <si>
    <t>C1.  VENITURI DIN PROPRIETATE (cod 30.10+31.10)</t>
  </si>
  <si>
    <t>0013</t>
  </si>
  <si>
    <t>Venituri din proprietate  (cod 30.10.05+30.10.09+30.10.50)</t>
  </si>
  <si>
    <t>3010</t>
  </si>
  <si>
    <t>Venituri din concesiuni si inchirieri</t>
  </si>
  <si>
    <t>301005</t>
  </si>
  <si>
    <t>Alte venituri din concesiuni si inchirieri de catre institutiile publice</t>
  </si>
  <si>
    <t>Venituri din utilizarea pasunilor comunale</t>
  </si>
  <si>
    <t>301009</t>
  </si>
  <si>
    <t>Alte venituri din proprietate</t>
  </si>
  <si>
    <t>301050</t>
  </si>
  <si>
    <t>Venituri din dobanzi (cod 31.10.03)</t>
  </si>
  <si>
    <t>Venituri din dobanzi</t>
  </si>
  <si>
    <t>C2.  VANZARI DE BUNURI SI SERVICII (cod 33.10+34.10+35.10+36.10+37.10)</t>
  </si>
  <si>
    <t>0014</t>
  </si>
  <si>
    <t>Venituri din prestari de servicii si alte activitati (cod 33.10.05+33.10.08+33.10.13+33.10.14+33.10.16+33.10.17+33.10.19+33.10.21+33.10.30 la 33.10.32+33.10.50)</t>
  </si>
  <si>
    <t>3310</t>
  </si>
  <si>
    <t>Taxe si alte venituri in  învatamânt</t>
  </si>
  <si>
    <t>331005</t>
  </si>
  <si>
    <t>Venituri din prestari de servicii</t>
  </si>
  <si>
    <t xml:space="preserve">Taxe si alte venituri din protectia mediului </t>
  </si>
  <si>
    <t>Contributia de intretinere a persoanelor asistate</t>
  </si>
  <si>
    <t>331013</t>
  </si>
  <si>
    <t>Contributia elevilor si studentilor pentru internate, camine si cantine</t>
  </si>
  <si>
    <t>331014</t>
  </si>
  <si>
    <t>Venituri din valorificarea produselor obtinute din activitatea proprie sau anexa</t>
  </si>
  <si>
    <t>331016</t>
  </si>
  <si>
    <t>Venituri din organizarea de cursuri de calificare si conversie profesionala, specializare si perfectionare</t>
  </si>
  <si>
    <t>331017</t>
  </si>
  <si>
    <t>Venituri din serbari si spectacole scolare, manifestari culturale, artistice si sportive</t>
  </si>
  <si>
    <t>331019</t>
  </si>
  <si>
    <t>Venituri din cercetare</t>
  </si>
  <si>
    <t>331020</t>
  </si>
  <si>
    <t>Venituri din contractele incheiate cu casele de asigurari sociale de sanatate</t>
  </si>
  <si>
    <t>331021</t>
  </si>
  <si>
    <t>Venituri din contractele incheiate cu directiile de sanatate publica din sume alocate de la bugetul de stat</t>
  </si>
  <si>
    <t>331030</t>
  </si>
  <si>
    <t>Venituri din contractele incheiate cu directiile de sanatate publica din sume alocate din veniturile proprii ale Ministerului Sanatatii</t>
  </si>
  <si>
    <t>331031</t>
  </si>
  <si>
    <t>Venituri din contractele incheiate cu institutiile de medicina legala</t>
  </si>
  <si>
    <t>331032</t>
  </si>
  <si>
    <t>Alte venituri din prestari de servicii si alte activitati</t>
  </si>
  <si>
    <t>331050</t>
  </si>
  <si>
    <t>Venituri din taxe administrative, eliberari permise (cod 34.10.50)</t>
  </si>
  <si>
    <t>3410</t>
  </si>
  <si>
    <t>Alte venituri din taxe administrative, eliberari permise</t>
  </si>
  <si>
    <t>341050</t>
  </si>
  <si>
    <t>Amenzi, penalitati si confiscari (cod 35.10.01+35.10.50)</t>
  </si>
  <si>
    <t>3510</t>
  </si>
  <si>
    <t>Venituri din alte amenzi si sanctiuni aplicate potrivit dispozitiilor legale</t>
  </si>
  <si>
    <t>351001</t>
  </si>
  <si>
    <t>Alte amenzi, penalitati si confiscari</t>
  </si>
  <si>
    <t>351050</t>
  </si>
  <si>
    <t>Diverse venituri (cod 36.10.50)</t>
  </si>
  <si>
    <t>3610</t>
  </si>
  <si>
    <t>Alte venituri</t>
  </si>
  <si>
    <t>361050</t>
  </si>
  <si>
    <t>Transferuri voluntare, altele decât subventiile (cod 37.10.01+37.10.03+37.10.50)</t>
  </si>
  <si>
    <t>3710</t>
  </si>
  <si>
    <t>Donatii si sponsorizari</t>
  </si>
  <si>
    <t>371001</t>
  </si>
  <si>
    <t>Varsaminte din sectiunea de functionare pentru finantarea sectiunii  de dezvoltare a bugetului local</t>
  </si>
  <si>
    <t>371003</t>
  </si>
  <si>
    <t>Varsaminte din sectiunea de functionare</t>
  </si>
  <si>
    <t>371004</t>
  </si>
  <si>
    <t>Alte transferuri voluntare</t>
  </si>
  <si>
    <t>371050</t>
  </si>
  <si>
    <t>II. VENITURI DIN CAPITAL (cod 39.10)</t>
  </si>
  <si>
    <t>0015</t>
  </si>
  <si>
    <t>Venituri din valorificarea unor bunuri (cod 39.10.01+39.10.50)</t>
  </si>
  <si>
    <t>3910</t>
  </si>
  <si>
    <t>Venituri din valorificarea unor bunuri ale institutiilor publice</t>
  </si>
  <si>
    <t>391001</t>
  </si>
  <si>
    <t>Alte venituri din valorificarea unor bunuri</t>
  </si>
  <si>
    <t>391050</t>
  </si>
  <si>
    <t>Incasari din rambursarea imprumuturilor acordate (cod 40.10.15+40.1016)</t>
  </si>
  <si>
    <t xml:space="preserve">Sume utilizare din excedentul anului precedent pt efect de chelt (cod 40101501+40101502) </t>
  </si>
  <si>
    <t>Sume utilizate de administratiile locale din execed anului precedent pt sectiunea de functionare</t>
  </si>
  <si>
    <t>Sume utilizate de administratiile locale din execed anului precedent pt sectiunea de dezvoltare</t>
  </si>
  <si>
    <t>IV.  SUBVENTII (cod 00.18)</t>
  </si>
  <si>
    <t>SUBVENTII DE LA ALTE NIVELE ALE ADMINISTRATIEI PUBLICE (cod 42.10+43.10)</t>
  </si>
  <si>
    <t>0018</t>
  </si>
  <si>
    <t>Subventii de la bugetul de stat (cod 42.10.11+42.10.39+42.10.43)</t>
  </si>
  <si>
    <t>4210</t>
  </si>
  <si>
    <t>Subventii de la bugetul de stat pentru spitale</t>
  </si>
  <si>
    <t>421011</t>
  </si>
  <si>
    <t>Subventii de la bugetul de stat catre institutii publice finantate partial sau integral din venituri proprii pentru proiecte finantate din FEN postaderare</t>
  </si>
  <si>
    <t>421039</t>
  </si>
  <si>
    <t>Subventii primite de institutiile publice si activitatile finantate integral sau partial din venituri proprii in cadrul programelor FEGA implementate de APIA</t>
  </si>
  <si>
    <t>421043</t>
  </si>
  <si>
    <t>Sume alocate pentru indemnizatii aferente suspendarii temporare a contractului de activitate sportiva</t>
  </si>
  <si>
    <t>SUBVENTII DE LA ALTE ADMINISTRATII (cod 43.10.09+43.10.10+43.10.14+43.10.15+43.10.16+43.10.17)</t>
  </si>
  <si>
    <t>4310</t>
  </si>
  <si>
    <t>Subventii pentru institutii publice</t>
  </si>
  <si>
    <t>431009</t>
  </si>
  <si>
    <t>Subventii din bugetele locale pentru finantarea cheltuielilor curente din domeniul sanatatii</t>
  </si>
  <si>
    <t>431010</t>
  </si>
  <si>
    <t>Subventii din bugetele locale pentru finantarea  cheltuielilor de capital din domeniul sanatatii</t>
  </si>
  <si>
    <t>431014</t>
  </si>
  <si>
    <t>Subventii din bugetele locale pentru finantarea camerelor agricole</t>
  </si>
  <si>
    <t>431015</t>
  </si>
  <si>
    <t>Sume din bugetul de stat catre bugetele locale pentru finantarea investitiilor în sanatate (cod 43.10.16.01+43.10.16.02+43.10.16.03)</t>
  </si>
  <si>
    <t>431016</t>
  </si>
  <si>
    <t>Sume din bugetul de stat catre bugetele locale pentru finantarea aparaturii medicale si echipamentelor de comunicatii în urgenta în sanatate</t>
  </si>
  <si>
    <t>43101601</t>
  </si>
  <si>
    <t>Sume din bugetul de stat catre bugetele locale pentru finantarea reparatiilor capitale în sanatate</t>
  </si>
  <si>
    <t>43101602</t>
  </si>
  <si>
    <t>Sume din bugetul de stat catre bugetele locale pentru finantarea altor investitii în sanatate</t>
  </si>
  <si>
    <t>43101603</t>
  </si>
  <si>
    <t>Sume din veniturile proprii ale Ministerului Sanatatii catre bugetele locale pentru finantarea investitiilor în sanatate (cod 43.10.17.01+43.10.17.02+43.10.17.03)</t>
  </si>
  <si>
    <t>431017</t>
  </si>
  <si>
    <t>Sume din veniturile proprii ale Ministerului Sanatatii catre bugetele locale pentru finantarea aparaturii medicale si echipamentelor de comunicatii în urgenta în sanatate</t>
  </si>
  <si>
    <t>43101701</t>
  </si>
  <si>
    <t>Sume din veniturile proprii ale Ministerului Sanatatii catre bugetele locale pentru finantarea reparatiilor capitale în sanatate</t>
  </si>
  <si>
    <t>43101702</t>
  </si>
  <si>
    <t>Sume din veniturile proprii ale Ministerului Sanatatii catre bugetele locale pentru finantarea altor investitii în sanatate</t>
  </si>
  <si>
    <t>43101703</t>
  </si>
  <si>
    <t>Subventii pentru institutiile publice destinate sectiunii de dezvoltare</t>
  </si>
  <si>
    <t>Subventii din bugetul Fondului nationa unic de asigurari sociale de sanatate pentru acoperirea cresterilor salariale</t>
  </si>
  <si>
    <t>Sume alocate de la bugetul local  conform OUG 135/2020</t>
  </si>
  <si>
    <t>Sume alocate de la bugetul local - sectiunea de functionare conform OUG 135/2020</t>
  </si>
  <si>
    <t>Sume alocate de la bugetul local - sectiunea de functionare conform OUG 201/2020</t>
  </si>
  <si>
    <t>Alte sume primite de la UE</t>
  </si>
  <si>
    <t>Alte sume primite din fonduri de la UE pentru programele operationale finantate din cadrul financiar 2014-2020</t>
  </si>
  <si>
    <t>Sume primite de la UE/alti donatori in contul platilor efectuate si prefinantari</t>
  </si>
  <si>
    <t>Fondul European de Dezvoltare Regionala ( cod 48.10.01.01+48.10.01.02+48.10.01.03)</t>
  </si>
  <si>
    <t>Sume primite in contul platilor efectuate in anul curent</t>
  </si>
  <si>
    <t xml:space="preserve"> EXCEDENT/ DEFICIT </t>
  </si>
  <si>
    <t>Sume FEN postaderare in contul platilor efectuate si prefinantari  (cod 45.10.01 la 45.10.05 +45.10.07+45.10.08+45.10.15+45.10.16+45.10.17+45.10.18)</t>
  </si>
  <si>
    <t>4510</t>
  </si>
  <si>
    <t>Fondul European de Dezvoltare Regionala ( cod 45.10.01.01+45.10.01.02+45.10.01.03)</t>
  </si>
  <si>
    <t>451001</t>
  </si>
  <si>
    <t>Sume primite în contul platilor efectuate în anul curent</t>
  </si>
  <si>
    <t>45100101</t>
  </si>
  <si>
    <t>Sume primite în contul platilor efectuate în anii anteriori</t>
  </si>
  <si>
    <t>45100102</t>
  </si>
  <si>
    <t>Prefinantare</t>
  </si>
  <si>
    <t>45100103</t>
  </si>
  <si>
    <t>Fondul Social European( cod 45.10.02.01+45.10.02.02+45.10.02.03)</t>
  </si>
  <si>
    <t>451002</t>
  </si>
  <si>
    <t>45100201</t>
  </si>
  <si>
    <t>45100202</t>
  </si>
  <si>
    <t>45100203</t>
  </si>
  <si>
    <t>Fondul de Coeziune( cod 45.10.03.01+45.10.03.02+45.10.03.03)</t>
  </si>
  <si>
    <t>451003</t>
  </si>
  <si>
    <t>45100301</t>
  </si>
  <si>
    <t>45100302</t>
  </si>
  <si>
    <t>45100303</t>
  </si>
  <si>
    <t>Fondul Agricol de Dezvoltare Rurala( cod 45.10.04.01+45.10.04.02+45.10.04.03)</t>
  </si>
  <si>
    <t>451004</t>
  </si>
  <si>
    <t>45100401</t>
  </si>
  <si>
    <t>45100402</t>
  </si>
  <si>
    <t>45100403</t>
  </si>
  <si>
    <t>Fondul European de Pescuit( cod 45.10.05.01+45.10.05.02+45.10.05.03)</t>
  </si>
  <si>
    <t>451005</t>
  </si>
  <si>
    <t>45100501</t>
  </si>
  <si>
    <t>45100502</t>
  </si>
  <si>
    <t>45100503</t>
  </si>
  <si>
    <t>Instrumentul de Asistenta pentru Preaderare( cod 45.10.07.01+45.10.07.02+45.10.07.03)</t>
  </si>
  <si>
    <t>451007</t>
  </si>
  <si>
    <t>45100701</t>
  </si>
  <si>
    <t>45100702</t>
  </si>
  <si>
    <t>45100703</t>
  </si>
  <si>
    <t>Instrumentul European de Vecinatate si Parteneriat( cod 45.10.08.01+45.10.08.02+45.10.08.03)</t>
  </si>
  <si>
    <t>451008</t>
  </si>
  <si>
    <t>45100801</t>
  </si>
  <si>
    <t>45100802</t>
  </si>
  <si>
    <t>45100803</t>
  </si>
  <si>
    <t>Programe comunitare finantate in perioada 2007-2013   (cod 45.10.15.01+45.10.15.02+45.10.15.03)</t>
  </si>
  <si>
    <t>451015</t>
  </si>
  <si>
    <t>45101501</t>
  </si>
  <si>
    <t>45101502</t>
  </si>
  <si>
    <t>45101503</t>
  </si>
  <si>
    <t>Alte facilitati si instrumente postaderare (cod 45.10.16.01+45.10.16.02+45.10.16.03)</t>
  </si>
  <si>
    <t>451016</t>
  </si>
  <si>
    <t>45101601</t>
  </si>
  <si>
    <t>45101602</t>
  </si>
  <si>
    <t>45101603</t>
  </si>
  <si>
    <t>Mecanismul financiar SEE (cod 45.10.17.01+45.10.17.02+45.10.17.03)</t>
  </si>
  <si>
    <t>451017</t>
  </si>
  <si>
    <t>45101701</t>
  </si>
  <si>
    <t>45101702</t>
  </si>
  <si>
    <t>45101703</t>
  </si>
  <si>
    <t>Programul Norvegian pentru Crestere Economica Si Dezvoltare Durabila (cod 45.10.18.01+45.10.18.02+45.10.18.03)</t>
  </si>
  <si>
    <t>451018</t>
  </si>
  <si>
    <t>45101801</t>
  </si>
  <si>
    <t>45101802</t>
  </si>
  <si>
    <t>45101803</t>
  </si>
  <si>
    <t>VENITURILE SECTIUNII DE FUNCTIONARE (cod 00.02+00.17)</t>
  </si>
  <si>
    <t>000110F</t>
  </si>
  <si>
    <t>I.  VENITURI CURENTE ( cod 00.03+00.12)</t>
  </si>
  <si>
    <t>0002F</t>
  </si>
  <si>
    <t>0003F</t>
  </si>
  <si>
    <t>0010F</t>
  </si>
  <si>
    <t>Taxe pe servicii specifice (cod 15.10.01)</t>
  </si>
  <si>
    <t>1510F</t>
  </si>
  <si>
    <t>151001F</t>
  </si>
  <si>
    <t>151050F</t>
  </si>
  <si>
    <t>1610F</t>
  </si>
  <si>
    <t>161009F</t>
  </si>
  <si>
    <t>0012F</t>
  </si>
  <si>
    <t>C1.  VENITURI DIN PROPRIETATE (cod 30.10)</t>
  </si>
  <si>
    <t>0013F</t>
  </si>
  <si>
    <t>3010F</t>
  </si>
  <si>
    <t>301005F</t>
  </si>
  <si>
    <t>301009F</t>
  </si>
  <si>
    <t>301050F</t>
  </si>
  <si>
    <t>0014F</t>
  </si>
  <si>
    <t>3310F</t>
  </si>
  <si>
    <t>331005F</t>
  </si>
  <si>
    <t>331008F</t>
  </si>
  <si>
    <t>331009F</t>
  </si>
  <si>
    <t>331013F</t>
  </si>
  <si>
    <t>331014F</t>
  </si>
  <si>
    <t>331016F</t>
  </si>
  <si>
    <t>331017F</t>
  </si>
  <si>
    <t>331019F</t>
  </si>
  <si>
    <t>331020F</t>
  </si>
  <si>
    <t>331021F</t>
  </si>
  <si>
    <t>331030F</t>
  </si>
  <si>
    <t>331031F</t>
  </si>
  <si>
    <t>331032F</t>
  </si>
  <si>
    <t>331050F</t>
  </si>
  <si>
    <t>3410F</t>
  </si>
  <si>
    <t>341050F</t>
  </si>
  <si>
    <t>3510F</t>
  </si>
  <si>
    <t>351001F</t>
  </si>
  <si>
    <t>3610F</t>
  </si>
  <si>
    <t>361050F</t>
  </si>
  <si>
    <t>3710F</t>
  </si>
  <si>
    <t>371001F</t>
  </si>
  <si>
    <t>371003F</t>
  </si>
  <si>
    <t>371050F</t>
  </si>
  <si>
    <t>4010F</t>
  </si>
  <si>
    <t>401015F</t>
  </si>
  <si>
    <t>0017F</t>
  </si>
  <si>
    <t>0018F</t>
  </si>
  <si>
    <t>Subventii de la bugetul de stat (cod 42.10.11+42.10.43)</t>
  </si>
  <si>
    <t>4210F</t>
  </si>
  <si>
    <t>421011F</t>
  </si>
  <si>
    <t>421043F</t>
  </si>
  <si>
    <t>421081F</t>
  </si>
  <si>
    <t>SUBVENTII DE LA ALTE ADMINISTRATII (cod 43.10.09+43.10.10+43.10.15)</t>
  </si>
  <si>
    <t>4310F</t>
  </si>
  <si>
    <t>431009F</t>
  </si>
  <si>
    <t>431010F</t>
  </si>
  <si>
    <t>Subventii din bugetul local pentru finantarea camerelor agricole</t>
  </si>
  <si>
    <t>431015F</t>
  </si>
  <si>
    <t>431033F</t>
  </si>
  <si>
    <t>431043F</t>
  </si>
  <si>
    <t>43104301F</t>
  </si>
  <si>
    <t>431045F</t>
  </si>
  <si>
    <t>43104501F</t>
  </si>
  <si>
    <t>VENITURILE SECTIUNII DE DEZVOLTARE (cod 00.12+ 00.15+ 00.17+45.10) - TOTAL</t>
  </si>
  <si>
    <t>000110D</t>
  </si>
  <si>
    <t>C.   VENITURI NEFISCALE ( cod 00.14)</t>
  </si>
  <si>
    <t>0012D</t>
  </si>
  <si>
    <t>C2.  VANZARI DE BUNURI SI SERVICII (cod 37.10)</t>
  </si>
  <si>
    <t>0014D</t>
  </si>
  <si>
    <t>Transferuri voluntare, altele decât subventiile (cod 37.10.04)</t>
  </si>
  <si>
    <t>3710D</t>
  </si>
  <si>
    <t>371004D</t>
  </si>
  <si>
    <t>0015D</t>
  </si>
  <si>
    <t>3910D</t>
  </si>
  <si>
    <t>391001D</t>
  </si>
  <si>
    <t>391050D</t>
  </si>
  <si>
    <t>III.OPERATIUNI FINANCIARE (cod 40.10)</t>
  </si>
  <si>
    <t>4010D</t>
  </si>
  <si>
    <t>401015D</t>
  </si>
  <si>
    <t>0017D</t>
  </si>
  <si>
    <t>0018D</t>
  </si>
  <si>
    <t>Subventii de la bugetul de stat (cod 42.10.39)</t>
  </si>
  <si>
    <t>4210D</t>
  </si>
  <si>
    <t>SUBVENTII DE LA ALTE ADMINISTRATII (cod 43.10.14+43.10.16+43.10.17)</t>
  </si>
  <si>
    <t>4310D</t>
  </si>
  <si>
    <t>431014D</t>
  </si>
  <si>
    <t>Sume din bugetul de stat catre bugetele locale pentru finantarea investi?iilor în s?n?tate (cod 43.10.16.01+43.10.16.02+43.10.16.03)</t>
  </si>
  <si>
    <t>431016D</t>
  </si>
  <si>
    <t>Sume din bugetul de stat catre bugetele locale pentru finantarea aparaturii medicale ?i echipamentelor de comunica?ii în urgen?? în s?n?tate</t>
  </si>
  <si>
    <t>43101601D</t>
  </si>
  <si>
    <t>Sume din bugetul de stat catre bugetele locale pentru finantarea repara?iilor capitale în s?n?tate</t>
  </si>
  <si>
    <t>43101602D</t>
  </si>
  <si>
    <t>Sume din bugetul de stat catre bugetele locale pentru finantarea altor investi?ii în s?n?tate</t>
  </si>
  <si>
    <t>43101603D</t>
  </si>
  <si>
    <t>Sume din veniturile proprii ale Ministerului Sanatatii catre bugetele locale pentru finan?area investi?iilor în s?n?tate (cod 43.10.17.01+43.10.17.02+43.10.17.03)</t>
  </si>
  <si>
    <t>431017D</t>
  </si>
  <si>
    <t>Sume din veniturile proprii ale Ministerului Sanatatii  catre bugetele locale pentru finantarea aparaturii medicale si echipamentelor de comunicatii în urgenta în sanatate</t>
  </si>
  <si>
    <t>43101701D</t>
  </si>
  <si>
    <t>Sume din veniturile proprii ale Ministerului Sanatatii  catre bugetele locale pentru finantarea reparatiilor capitale în sanatate</t>
  </si>
  <si>
    <t>43101702D</t>
  </si>
  <si>
    <t>Sume din veniturile proprii ale Ministerului Sanatatii  catre bugetele locale pentru finantarea altor investitiii în sanatate</t>
  </si>
  <si>
    <t>43101703D</t>
  </si>
  <si>
    <t>431019D</t>
  </si>
  <si>
    <t>4610D</t>
  </si>
  <si>
    <t>461004D</t>
  </si>
  <si>
    <t>4810D</t>
  </si>
  <si>
    <t>481001D</t>
  </si>
  <si>
    <t>48100101D</t>
  </si>
  <si>
    <t>4510D</t>
  </si>
  <si>
    <t>451001D</t>
  </si>
  <si>
    <t>45100101D</t>
  </si>
  <si>
    <t>45100102D</t>
  </si>
  <si>
    <t>45100103D</t>
  </si>
  <si>
    <t>451002D</t>
  </si>
  <si>
    <t>45100201D</t>
  </si>
  <si>
    <t>45100202D</t>
  </si>
  <si>
    <t>45100203D</t>
  </si>
  <si>
    <t>451003D</t>
  </si>
  <si>
    <t>45100301D</t>
  </si>
  <si>
    <t>45100302D</t>
  </si>
  <si>
    <t>45100303D</t>
  </si>
  <si>
    <t>451004D</t>
  </si>
  <si>
    <t>45100401D</t>
  </si>
  <si>
    <t>45100402D</t>
  </si>
  <si>
    <t>45100403D</t>
  </si>
  <si>
    <t>451005D</t>
  </si>
  <si>
    <t>45100501D</t>
  </si>
  <si>
    <t>45100502D</t>
  </si>
  <si>
    <t>45100503D</t>
  </si>
  <si>
    <t>451007D</t>
  </si>
  <si>
    <t>45100701D</t>
  </si>
  <si>
    <t>45100702D</t>
  </si>
  <si>
    <t>45100703D</t>
  </si>
  <si>
    <t>451008D</t>
  </si>
  <si>
    <t>45100801D</t>
  </si>
  <si>
    <t>45100802D</t>
  </si>
  <si>
    <t>45100803D</t>
  </si>
  <si>
    <t>451015D</t>
  </si>
  <si>
    <t>45101501D</t>
  </si>
  <si>
    <t>45101502D</t>
  </si>
  <si>
    <t>45101503D</t>
  </si>
  <si>
    <t>451016D</t>
  </si>
  <si>
    <t>45101601D</t>
  </si>
  <si>
    <t>45101602D</t>
  </si>
  <si>
    <t>45101603D</t>
  </si>
  <si>
    <t>451017D</t>
  </si>
  <si>
    <t>45101701D</t>
  </si>
  <si>
    <t>45101702D</t>
  </si>
  <si>
    <t>45101703D</t>
  </si>
  <si>
    <t>Programul Norvegian pentru Crestere Economica si Dezvoltare Durabila (cod 45.10.18.01+45.10.18.02+45.10.18.03)</t>
  </si>
  <si>
    <t>451018D</t>
  </si>
  <si>
    <t>45101801D</t>
  </si>
  <si>
    <t>45101802D</t>
  </si>
  <si>
    <t>45101803D</t>
  </si>
  <si>
    <t>TOTAL CHELTUIELI (cod 5010+5910+6510+6310+7010+7410+ 7910 )</t>
  </si>
  <si>
    <t>4910</t>
  </si>
  <si>
    <t>Titlu I Cheltuieli de personal</t>
  </si>
  <si>
    <t>Titlu II Bunuri si servicii</t>
  </si>
  <si>
    <t xml:space="preserve">Titlul IV Subventii </t>
  </si>
  <si>
    <t>Titlul X Proiecte cu finantare din fonduri externe nerambursabile</t>
  </si>
  <si>
    <t>Titlul X Alte cheltuieli</t>
  </si>
  <si>
    <t>Cheltuieli de capital</t>
  </si>
  <si>
    <t>Titlul XIX Plati efectuate in anii precedenti si recuperate in anul curent</t>
  </si>
  <si>
    <t>Partea III-a CHELTUIELI SOCIAL-CULTURALE  (cod 65.10+66.10+67.10+68.10)</t>
  </si>
  <si>
    <t>6310</t>
  </si>
  <si>
    <t>Invatamant (cod 65.10.03+65.10.04+65.10.05+65.10.07+ 65.10.11+65.10.50)</t>
  </si>
  <si>
    <t>6510</t>
  </si>
  <si>
    <t>Sanatate (cod 66.10.50)</t>
  </si>
  <si>
    <t>6610</t>
  </si>
  <si>
    <t>Titlul XI Alte cheltuieli</t>
  </si>
  <si>
    <t>Cultura, recreere si religie (cod 67.10.03+67.10.05+67.10.50)</t>
  </si>
  <si>
    <t>6710</t>
  </si>
  <si>
    <t xml:space="preserve">Titlul XI Alte cheltuieli </t>
  </si>
  <si>
    <t>Partea IV-a  SERVICII DE DEZVOLTARE PUBLICA, LOCUINTE, MEDIU SI APE (cod 70.10+74.10)</t>
  </si>
  <si>
    <t>6910</t>
  </si>
  <si>
    <t>Locuinte, servicii si dezvoltare publica (cod 70.10.03+70.10.04+70.10.50)</t>
  </si>
  <si>
    <t>7010</t>
  </si>
  <si>
    <t>SECTIUNEA DE FUNCTIONARE(cod 5010+5910+6510+6310+7010+7410+ 7910 )</t>
  </si>
  <si>
    <t>4910F</t>
  </si>
  <si>
    <t>Partea I-a  SERVICII PUBLICE GENERALE (cod 54.10+55.10)</t>
  </si>
  <si>
    <t>5010F</t>
  </si>
  <si>
    <t>Alte servicii publice generale (cod 54.10.10+54.10.50)</t>
  </si>
  <si>
    <t>5410F</t>
  </si>
  <si>
    <t>6310F</t>
  </si>
  <si>
    <t>6510F</t>
  </si>
  <si>
    <t>6610F</t>
  </si>
  <si>
    <t>6710F</t>
  </si>
  <si>
    <t>6910F</t>
  </si>
  <si>
    <t>7010F</t>
  </si>
  <si>
    <t>SECTIUNEA DE DEZVOLTARE (cod 5010+5910+6510+6310+7010+7410+ 7910 )</t>
  </si>
  <si>
    <t>4910D</t>
  </si>
  <si>
    <t>5010D</t>
  </si>
  <si>
    <t>5410D</t>
  </si>
  <si>
    <t>6310D</t>
  </si>
  <si>
    <t>6510D</t>
  </si>
  <si>
    <t>6610D</t>
  </si>
  <si>
    <t>6710D</t>
  </si>
  <si>
    <t>6910D</t>
  </si>
  <si>
    <t>7010D</t>
  </si>
  <si>
    <t>Anexa nr. 3</t>
  </si>
  <si>
    <t>lei</t>
  </si>
  <si>
    <t>Total</t>
  </si>
  <si>
    <t>Casa in lei</t>
  </si>
  <si>
    <t>Finantare buget stat</t>
  </si>
  <si>
    <t>Disponibil/Finantare buget local</t>
  </si>
  <si>
    <t>Disponibil/Finantarea din bugetul asigurarilor sociale de stat</t>
  </si>
  <si>
    <t>Disponibil/Finantarea din bugetul asigurarilor de somaj</t>
  </si>
  <si>
    <t>Disponibil/Finantarea din bugetul  asigurarilor sociale de sanatate</t>
  </si>
  <si>
    <t>Disponibil/Finanţarea din bugetul Fondului pentru mediu</t>
  </si>
  <si>
    <t>Disponibil/Finantarea de la bugetul trezoreriei statului</t>
  </si>
  <si>
    <t xml:space="preserve">Disponibil/ buget.institut. publice finantate din venituri proprii </t>
  </si>
  <si>
    <t>Disponibil/ buget.institut. publice finantate din venituri proprii sI subventii</t>
  </si>
  <si>
    <t>Disponibil/ buget.activitati  finantate din venituri proprii si buget activitati de privatizare</t>
  </si>
  <si>
    <t xml:space="preserve">Disponibil/ Buget imprumuturilor interne si externe </t>
  </si>
  <si>
    <t>Disponibil/ buget fonduri externe nerambursabile (sursa D)</t>
  </si>
  <si>
    <t>Alte disponibilitati</t>
  </si>
  <si>
    <t>I. NUMERAR DIN ACTIVITATEA OPERATIONALA</t>
  </si>
  <si>
    <t>01</t>
  </si>
  <si>
    <t>1. Incasari</t>
  </si>
  <si>
    <t>2. Plati</t>
  </si>
  <si>
    <t>3. Numerar net din activitatea operationala (rd.02-03)</t>
  </si>
  <si>
    <t>II. NUMERAR DIN ACTIVITATEA DE INVESTITII</t>
  </si>
  <si>
    <t>3. Numerar net din activitatea de investitii (rd.06-07)</t>
  </si>
  <si>
    <t xml:space="preserve">     </t>
  </si>
  <si>
    <t>III. NUMERAR DIN ACTIVITATEA DE FINANTARE</t>
  </si>
  <si>
    <t>3. Numerar net din activitatea de finantare (rd.10-rd.11)</t>
  </si>
  <si>
    <t>IV. CRESTEREA (DESCRESTEREA) NETA DE NUMERAR SI ECHIVALENT DE NUMERAR (rd.04+rd.08+rd.12)</t>
  </si>
  <si>
    <t>V. NUMERAR SI ECHIVALENT DE NUMERAR LA INCEPUTUL ANULUI</t>
  </si>
  <si>
    <t>sume recuperate din exced an precedent</t>
  </si>
  <si>
    <t>14.1</t>
  </si>
  <si>
    <t xml:space="preserve">sume utilizate din exced an precedent/sume transferate din excedentpentru constituirea de depozit in trezorerie </t>
  </si>
  <si>
    <t>14.2</t>
  </si>
  <si>
    <t>sume transferate din disponibilul neutilizat la finele anului precedent***)</t>
  </si>
  <si>
    <t>14.3</t>
  </si>
  <si>
    <t>VI. NUMERAR SI ECHIVALENT NUMERAR LA SFARSITUL PERIOADEI (rd.13+rd.14), din care:</t>
  </si>
  <si>
    <t>Anexa nr. 4</t>
  </si>
  <si>
    <t xml:space="preserve">Cod rand </t>
  </si>
  <si>
    <t>Casa in valuta</t>
  </si>
  <si>
    <t>3. Numerar net din activitatea operationala (rd. 02- rd.03)</t>
  </si>
  <si>
    <t>1.Diferente de curs favorabile</t>
  </si>
  <si>
    <t>2.Diferente de curs nefavorabile</t>
  </si>
  <si>
    <t>VI. NUMERAR SI ECHIVALENT DE NUMERAR LA FINELE PERIOADEI (rd.13+14 +15-16)</t>
  </si>
  <si>
    <t>Anexa nr. 5</t>
  </si>
  <si>
    <t xml:space="preserve">SITUATIA MODIFICARILOR IN STRUCTURA ACTIVELOR NETE/CAPITALURILOR </t>
  </si>
  <si>
    <t xml:space="preserve">             lei </t>
  </si>
  <si>
    <t xml:space="preserve">Sold la începutul anului </t>
  </si>
  <si>
    <t>Cresteri</t>
  </si>
  <si>
    <t>Reduceri</t>
  </si>
  <si>
    <t xml:space="preserve">Sold la sfarsitul anului </t>
  </si>
  <si>
    <t>Fondul  activelor fixe necorporale (Ct. 100)</t>
  </si>
  <si>
    <t>Fondul bunurilor care alcatuiesc domeniul public al statului (Ct. 101)</t>
  </si>
  <si>
    <t>Fondul bunurilor care alcatuiesc domeniul privat al statului (Ct. 102)</t>
  </si>
  <si>
    <t>Fondul bunurilor care alcatuiesc domeniul public al unitatilor  administrativ teritoriale ( Ct.1030000)</t>
  </si>
  <si>
    <t>Fondul bunurilor care alcatuiesc domeniul privat al unitatilor  administrativ teritoriale (Ct.1040101)</t>
  </si>
  <si>
    <t>Fondul bunurilor care alcatuiesc proprietatea privata oa institutiei publice din administratia locala (ct 1040102)</t>
  </si>
  <si>
    <t>05.1</t>
  </si>
  <si>
    <t>Rezerve din reevaluare (Ct.1050100+1050200+1050300+1050400)</t>
  </si>
  <si>
    <t>Diferente din reevaluare si diferente de curs  aferente dobinzilor  incasate (SAPARD) (Ct.106)</t>
  </si>
  <si>
    <t>Fondul de rulment (Ct.131)</t>
  </si>
  <si>
    <t>Fondul de rezerva al bugetului asigurarilor sociale de stat (Ct. 132)</t>
  </si>
  <si>
    <t>Fondul de rezerva constituit conform Legii nr.95/2006 (Ct. 133)</t>
  </si>
  <si>
    <t>Fondul de amortizare aferent activelor fixe detinute de serviciile publice de interes local (Ct.134)</t>
  </si>
  <si>
    <t>Fondul de risc (Ct.135)</t>
  </si>
  <si>
    <t>Fondul depozitelor speciale constituite pentru constructii de locuinte  (Ct.136)</t>
  </si>
  <si>
    <t>Taxe speciale (Ct.137)</t>
  </si>
  <si>
    <t>Fondul de dezvoltare a spitalului (Ct.1391)</t>
  </si>
  <si>
    <t>Alte fonduri (constituite inafara bugetului local) (Ct.1399)</t>
  </si>
  <si>
    <t>Rezultatul reportat ( Ct.1170000- sold creditor )</t>
  </si>
  <si>
    <t>Rezultatul reportat ( Ct.117- sold debitor )</t>
  </si>
  <si>
    <t>Rezultatul patrimonial al exercitiului (Ct.1210000 - sold creditor )</t>
  </si>
  <si>
    <t>Rezultatul patrimonial al exercitiului (Ct.121 0000- sold debitor )</t>
  </si>
  <si>
    <t>Total capitaluri proprii (rd 01 la 17-rd.18+rd.19-rd.20 )</t>
  </si>
  <si>
    <t>Anexa 6A</t>
  </si>
  <si>
    <t>SITUATIA ACTIVELOR FIXE AMORTIZABILE  -  CRESTERI -</t>
  </si>
  <si>
    <t>Nr.rand</t>
  </si>
  <si>
    <t>Sold Inceputul anului</t>
  </si>
  <si>
    <t>CRESTERI</t>
  </si>
  <si>
    <t>nr</t>
  </si>
  <si>
    <t>mp</t>
  </si>
  <si>
    <t>Total din care</t>
  </si>
  <si>
    <t>Diferente din reevaluare</t>
  </si>
  <si>
    <t>achizitii</t>
  </si>
  <si>
    <t xml:space="preserve">transferuri primite cu titlu gratuit </t>
  </si>
  <si>
    <t xml:space="preserve">donatii, sponsorizări </t>
  </si>
  <si>
    <t>alte cai</t>
  </si>
  <si>
    <t>4=5+6+7+8+9</t>
  </si>
  <si>
    <t>ACTIVE FIXE NECORPORALE</t>
  </si>
  <si>
    <t>Cheltuieli de dezvoltare (ct. 203)</t>
  </si>
  <si>
    <t>Concesiuni, brevete,licente,marci comerciale,drepturi si active similare(ct 205.)</t>
  </si>
  <si>
    <t>Alte active fixe necorporale(ct.208)</t>
  </si>
  <si>
    <t>TOTAL (rd. 02 la 04)</t>
  </si>
  <si>
    <t>ACTIVE FIXE CORPORALE</t>
  </si>
  <si>
    <t>Amenajari la terenuri (ct. 2112)</t>
  </si>
  <si>
    <t>Constructii (ct. 212) din care:</t>
  </si>
  <si>
    <t>drumuri publice, exclusiv  poduri, podete, pasarele si viaducte si tunele</t>
  </si>
  <si>
    <t xml:space="preserve">alte active fixe incadracte in grupa constructii </t>
  </si>
  <si>
    <t>16</t>
  </si>
  <si>
    <t>- hoteluri</t>
  </si>
  <si>
    <t>- vile</t>
  </si>
  <si>
    <t>Instalatii tehnice, mijloace de transport, animale si plantatii  (ct.213)</t>
  </si>
  <si>
    <t>Mobilier, aparatura birotica, echipamente de protectie a valorilor umane si materiale si alte active fixe corporale (ct.214)</t>
  </si>
  <si>
    <t>TOTAL (rd. 07 +08 +17 + 18)</t>
  </si>
  <si>
    <t>TOTAL ACTIVE FIXE (rd. 05+ 19)</t>
  </si>
  <si>
    <t xml:space="preserve">Anexa 6 B </t>
  </si>
  <si>
    <t xml:space="preserve">SITUATIA ACTIVELOR FIXE AMORTIZABILE  - REDUCERI </t>
  </si>
  <si>
    <t xml:space="preserve">Reduceri </t>
  </si>
  <si>
    <t xml:space="preserve">Sold la sf anului </t>
  </si>
  <si>
    <t>Ajustari de valoare (amortizari si ajustari pentru depreciere)</t>
  </si>
  <si>
    <t>Valoare contabila neta ,din care:</t>
  </si>
  <si>
    <t>Denumire indicatorilor</t>
  </si>
  <si>
    <t>nr. rand</t>
  </si>
  <si>
    <t>diferente din reevaluare</t>
  </si>
  <si>
    <t>eliminare amortizare</t>
  </si>
  <si>
    <t xml:space="preserve">dezmembrari si casari </t>
  </si>
  <si>
    <t xml:space="preserve">Transferuri cu titlu gratuit </t>
  </si>
  <si>
    <t xml:space="preserve">vanzari </t>
  </si>
  <si>
    <t xml:space="preserve">alte cai </t>
  </si>
  <si>
    <t xml:space="preserve">Sold la inceputul anului </t>
  </si>
  <si>
    <t xml:space="preserve">Cresteri </t>
  </si>
  <si>
    <t xml:space="preserve">Domeniul privat al statului </t>
  </si>
  <si>
    <t>Domeniul privat al UAT</t>
  </si>
  <si>
    <t>Proprietate privata a instit publ.</t>
  </si>
  <si>
    <t>10=11+12+13+14+15+16</t>
  </si>
  <si>
    <t>17=3+4-10</t>
  </si>
  <si>
    <t>21=18+19-20</t>
  </si>
  <si>
    <t>22=17-21-23-24</t>
  </si>
  <si>
    <t>23=17-21-22-24</t>
  </si>
  <si>
    <t>24=17-21-22-23</t>
  </si>
  <si>
    <t>drumuri publice , exclusiv poduri, podete, pasarele si viaducte si tunele</t>
  </si>
  <si>
    <t>alte active fixe incadrate in grupa de constructii</t>
  </si>
  <si>
    <t>TOTAL ACTIVE FIXE (rd. 05+ 14)</t>
  </si>
  <si>
    <t xml:space="preserve">Anexa 6 C </t>
  </si>
  <si>
    <t>Existent 31.12.2015</t>
  </si>
  <si>
    <t xml:space="preserve">Nr. rand </t>
  </si>
  <si>
    <t>ha</t>
  </si>
  <si>
    <t xml:space="preserve">Total din care </t>
  </si>
  <si>
    <t xml:space="preserve">diferente din reevaluare </t>
  </si>
  <si>
    <t xml:space="preserve">achizitii </t>
  </si>
  <si>
    <t xml:space="preserve">donatii si sponsorizari </t>
  </si>
  <si>
    <t>5=6+7+8+9+10</t>
  </si>
  <si>
    <t>Active fixe necorporale in curs de executie(ct. 233)</t>
  </si>
  <si>
    <t>TOTAL (rd. 02 + 03)</t>
  </si>
  <si>
    <t>Amenajari la terenuri (ct.2112)</t>
  </si>
  <si>
    <t>Terenuri (ct. 2111)</t>
  </si>
  <si>
    <t>***</t>
  </si>
  <si>
    <t>drumuri publice, exclusiv poduri, podete, pasarele si viaducte si tunele</t>
  </si>
  <si>
    <t>poduri, podete, pasarele si viaducte pt transporturi feroviare si rutiere, viaducte</t>
  </si>
  <si>
    <t xml:space="preserve">alate active fixe incadrate in grupa de constructii </t>
  </si>
  <si>
    <t>Instalatii tehnice,mijloace de transport, animale si plantatii  (21301-la 21304)</t>
  </si>
  <si>
    <t>Mobilier,aparatura birotica, echipamente de protectie a valorilor umane si materiale si alte active fixe corporale (ct 214)</t>
  </si>
  <si>
    <t>Active fixe corporale in curs de executie (ct. 231)</t>
  </si>
  <si>
    <t>TOTAL (rd.06+ 07 + 08+ 17 + 18+19+20)</t>
  </si>
  <si>
    <t>TOTAL ACTIVE FIXE (rd. 04+21)</t>
  </si>
  <si>
    <t xml:space="preserve">Anexa 6 D </t>
  </si>
  <si>
    <t xml:space="preserve">SITUATIA  ACTIVELOR FIXE NEAMORTIZABILE - REDUCERI </t>
  </si>
  <si>
    <t xml:space="preserve">REDUCERI </t>
  </si>
  <si>
    <t>Valoarea activelor fixe neamortizate</t>
  </si>
  <si>
    <t xml:space="preserve">Nr. Rand </t>
  </si>
  <si>
    <t xml:space="preserve">reevaluare </t>
  </si>
  <si>
    <t xml:space="preserve">transferuri cu titlu gratuit </t>
  </si>
  <si>
    <t>Sold la sfarsitul  anului       17=4+5-11</t>
  </si>
  <si>
    <t>Fondul activelor fixe necorporale ct.100</t>
  </si>
  <si>
    <t>Domeniul public al statului ct.101</t>
  </si>
  <si>
    <t>Domeniu privat al statului ct.1020110</t>
  </si>
  <si>
    <t>Proprietatea privata a instit publice ct(1020102</t>
  </si>
  <si>
    <t xml:space="preserve">Domeniul public al UAT ct. 103 </t>
  </si>
  <si>
    <t>Domeniul privat al  UAT ct. 104</t>
  </si>
  <si>
    <t>Proprietatea privata a instit publice dir.admin locala  ct 104</t>
  </si>
  <si>
    <t>11=12+13+14+15+16</t>
  </si>
  <si>
    <t xml:space="preserve">17=18+19+20+21+22+23+24 </t>
  </si>
  <si>
    <t>Inregistrari ale evenimentelor cultural-sportive(ct. 206)</t>
  </si>
  <si>
    <t>drumuri publice, poduri, podete, pasarele si viaducte si tunele</t>
  </si>
  <si>
    <t>poduri, podete, pasarele  si viaducte pt transporturi feroviare si rutiere</t>
  </si>
  <si>
    <t>alte active fixe incadrate in grupa constructii</t>
  </si>
  <si>
    <t>Instalatii tehnice, mijloace de transport, animale si plantatii          (ct. 213)</t>
  </si>
  <si>
    <t>Alte active nefinanciare (ct.215 )</t>
  </si>
  <si>
    <t>TOTAL ACTIVE FIXE (rd. 04+16)</t>
  </si>
  <si>
    <t xml:space="preserve">CONTUL DE EXECUTIE AL BUGETULUI LOCAL   </t>
  </si>
  <si>
    <t xml:space="preserve">LEI </t>
  </si>
  <si>
    <t xml:space="preserve">Denumire coloana </t>
  </si>
  <si>
    <t xml:space="preserve">Cod </t>
  </si>
  <si>
    <t>col7</t>
  </si>
  <si>
    <t>col8</t>
  </si>
  <si>
    <t>col9</t>
  </si>
  <si>
    <t>col10</t>
  </si>
  <si>
    <t>col11</t>
  </si>
  <si>
    <t>col12</t>
  </si>
  <si>
    <t>col13</t>
  </si>
  <si>
    <t>col14</t>
  </si>
  <si>
    <t>col15</t>
  </si>
  <si>
    <t>nrrndf</t>
  </si>
  <si>
    <t>tip</t>
  </si>
  <si>
    <t>id1</t>
  </si>
  <si>
    <t>nulista</t>
  </si>
  <si>
    <t>fid</t>
  </si>
  <si>
    <t>TOTAL VENITURI  (cod 00.02+00.15+00.16+00.17+45.02+46.02.+48.02)</t>
  </si>
  <si>
    <t>000102</t>
  </si>
  <si>
    <t>VENITURI PROPRII   (cod 00.02-11.02-37.02+00.15+00.16)</t>
  </si>
  <si>
    <t>I.  VENITURI CURENTE    (cod 00.03+00.12)</t>
  </si>
  <si>
    <t>A.  VENITURI FISCALE    (cod 00.04+00.09+00.10+00.11)</t>
  </si>
  <si>
    <t/>
  </si>
  <si>
    <t xml:space="preserve">                                                                                                                                                                                                                                                       </t>
  </si>
  <si>
    <t>A1.  IMPOZIT  PE VENIT, PROFIT SI CASTIGURI DIN CAPITAL  (cod 00.05+00.06+00.07)</t>
  </si>
  <si>
    <t>0004</t>
  </si>
  <si>
    <t>A1.1.  IMPOZIT  PE VENIT, PROFIT SI CASTIGURI DIN CAPITAL DE LA PERSOANE JURIDICE</t>
  </si>
  <si>
    <t>0005</t>
  </si>
  <si>
    <t>Impozit pe profit  (cod 01.02.01)</t>
  </si>
  <si>
    <t>0102</t>
  </si>
  <si>
    <t>Impozit pe profit de la agenti economici</t>
  </si>
  <si>
    <t>010201</t>
  </si>
  <si>
    <t>A1.2.  IMPOZIT PE VENIT, PROFIT,  SI CASTIGURI DIN CAPITAL DE LA PERSOANE FIZICE (cod 03.02+04.02)</t>
  </si>
  <si>
    <t>0006</t>
  </si>
  <si>
    <t>Impozit pe venit (cod 03.02.17+03.02.18)</t>
  </si>
  <si>
    <t>0302</t>
  </si>
  <si>
    <t>Impozit pe onorariul avocatilor si notarilor publici</t>
  </si>
  <si>
    <t>030217</t>
  </si>
  <si>
    <t>Impozitul pe veniturile din transferul proprietatilor imobiliare din patrimoniul personal</t>
  </si>
  <si>
    <t>030218</t>
  </si>
  <si>
    <t>Cote si sume defalcate din impozitul pe venit (cod 04.02.01+04.02.04)</t>
  </si>
  <si>
    <t>0402</t>
  </si>
  <si>
    <t>Cote defalcate din impozitul pe venit</t>
  </si>
  <si>
    <t>040201</t>
  </si>
  <si>
    <t>Sume alocate de  consiliul judetean pentru echilibrarea bugetelor locale</t>
  </si>
  <si>
    <t>A1.3.  ALTE IMPOZITE  PE VENIT, PROFIT SI CASTIGURI DIN CAPITAL (rd.16)</t>
  </si>
  <si>
    <t>0007</t>
  </si>
  <si>
    <t>Alte impozite pe venit, profit si castiguri din capital de la persoane fizice (cod 05.02.50)</t>
  </si>
  <si>
    <t>0502</t>
  </si>
  <si>
    <t>Alte impozite pe venit, profit si castiguri din capital</t>
  </si>
  <si>
    <t>050250</t>
  </si>
  <si>
    <t>A2.  IMPOZIT PE SALARII - TOTAL - Restante anii anteriori -</t>
  </si>
  <si>
    <t>0602</t>
  </si>
  <si>
    <t>Cote defalcate din impozitul pe salarii      - Restante anii anteriori -</t>
  </si>
  <si>
    <t>060202</t>
  </si>
  <si>
    <t>A3. IMPOZITE SI TAXE PE PROPRIETATE (cod 07.02)</t>
  </si>
  <si>
    <t>0009</t>
  </si>
  <si>
    <t>Impozite si  taxe pe proprietate (cod 07.02.01+07.02.02+07.02.03+07.02.50)</t>
  </si>
  <si>
    <t>0702</t>
  </si>
  <si>
    <t>Impozit si taxa pe cladiri (cod 07.02.01.01+07.02.01.02)</t>
  </si>
  <si>
    <t>Impozit pe cladiri de la persoane fizice</t>
  </si>
  <si>
    <t>07020101</t>
  </si>
  <si>
    <t>Impozit pe cladiri de la persoane juridice</t>
  </si>
  <si>
    <t>07020102</t>
  </si>
  <si>
    <t>Impozit si taxa pe teren (cod 07.02.02.01 + 07.02.02.02+07.02.02.03)</t>
  </si>
  <si>
    <t>070202</t>
  </si>
  <si>
    <t>Impozit pe terenuri de la persoane fizice</t>
  </si>
  <si>
    <t>07020201</t>
  </si>
  <si>
    <t>Impozit pe terenuri de la persoane juridice</t>
  </si>
  <si>
    <t>07020202</t>
  </si>
  <si>
    <t>Impozitul pe terenul din extravilan</t>
  </si>
  <si>
    <t>07020203</t>
  </si>
  <si>
    <t>Taxe judiciare de timbru, taxe de timbru pentru activitatea notariala si alte taxe de timbru</t>
  </si>
  <si>
    <t>070203</t>
  </si>
  <si>
    <t>Alte impozite si taxe  pe proprietate</t>
  </si>
  <si>
    <t>070250</t>
  </si>
  <si>
    <t>A4.IMPOZITE SI TAXE PE BUNURI SI SERVICII (cod 11.02+12.02+15.02+16.02)</t>
  </si>
  <si>
    <t>Sume defalcate din TVA (cod 11.02.01 la 11.02.07)</t>
  </si>
  <si>
    <t>1102</t>
  </si>
  <si>
    <t>Sume defalcate din taxa pe valoarea adaugata pentru finantarea cheltuielilor descentralizate la nivelul judetelor  si Municipiului Bucuresti</t>
  </si>
  <si>
    <t>110201</t>
  </si>
  <si>
    <t>Sume defalcate din taxa pe valoarea adaugata pentru finantarea cheltuielilor descentralizate la nivelul comunelor, oraselor, municipiilor si sectoarelor Municipiului Bucuresti</t>
  </si>
  <si>
    <t>110202</t>
  </si>
  <si>
    <t>Sume defalcate din taxa pe valoarea adaugata pentru drumuri</t>
  </si>
  <si>
    <t>110205</t>
  </si>
  <si>
    <t>Sume defalcate din taxa pe valoarea adaugata pentru echilibrarea bugetelor locale</t>
  </si>
  <si>
    <t>110206</t>
  </si>
  <si>
    <t>Sume defalcate din taxa pe valoarea adaugata pentru  finantarea invatamantului particular sau confesional acreditat</t>
  </si>
  <si>
    <t>Alte impozite si taxe generale pe bunuri si servicii  (cod 12.02.07)</t>
  </si>
  <si>
    <t>1202</t>
  </si>
  <si>
    <t>Taxe hoteliere</t>
  </si>
  <si>
    <t>120207</t>
  </si>
  <si>
    <t>Taxe pe servicii specifice (cod 15.02.01+15.02.50)</t>
  </si>
  <si>
    <t>1502</t>
  </si>
  <si>
    <t>150201</t>
  </si>
  <si>
    <t>150250</t>
  </si>
  <si>
    <t>Taxe pe utilizarea bunurilor, autorizarea utilizarii bunurilor sau pe desfasurarea de activitati  (cod 16.02.02+16.02.03+16.02.50)</t>
  </si>
  <si>
    <t>1602</t>
  </si>
  <si>
    <t>Taxa asupra  mijloacelor de transport  (cod 16.02.02.01+16.02.02.02)</t>
  </si>
  <si>
    <t>160202</t>
  </si>
  <si>
    <t>Taxa asupra  mijloacelor de transport detinute de persoane fizice</t>
  </si>
  <si>
    <t>16020201</t>
  </si>
  <si>
    <t>Taxa asupra  mijloacelor de transport detinute de persoane juridice</t>
  </si>
  <si>
    <t>16020202</t>
  </si>
  <si>
    <t>Taxe si tarife pentru eliberarea de licente si autorizatii de functionare</t>
  </si>
  <si>
    <t>160203</t>
  </si>
  <si>
    <t>Alte taxe pe utilizarea bunurilor, autorizarea utilizarii bunurilor sau pe desfasurare de activitati</t>
  </si>
  <si>
    <t>160250</t>
  </si>
  <si>
    <t>A6.  ALTE IMPOZITE SI  TAXE  FISCALE</t>
  </si>
  <si>
    <t>0011</t>
  </si>
  <si>
    <t>Alte impozite si taxe fiscale (cod 18.02.50)</t>
  </si>
  <si>
    <t>1802</t>
  </si>
  <si>
    <t>Alte impozite si taxe</t>
  </si>
  <si>
    <t>180250</t>
  </si>
  <si>
    <t>C.   VENITURI NEFISCALE</t>
  </si>
  <si>
    <t>C1.  VENITURI DIN PROPRIETATE (cod 30.02+31.02)</t>
  </si>
  <si>
    <t>Venituri din proprietate  (cod 30.02.01+30.02.05+30.02.08+30.02.50)</t>
  </si>
  <si>
    <t>3002</t>
  </si>
  <si>
    <t>Varsaminte din profitul net al regiilor autonome, societatilor si companiilor nationale</t>
  </si>
  <si>
    <t>300201</t>
  </si>
  <si>
    <t>Venituri din dividende  (cod 30.02.08.02)</t>
  </si>
  <si>
    <t>300208</t>
  </si>
  <si>
    <t>Venituri din dividende de la alti platitori</t>
  </si>
  <si>
    <t>30020802</t>
  </si>
  <si>
    <t>300250</t>
  </si>
  <si>
    <t>Venituri din dobanzi (cod 31.02.03)</t>
  </si>
  <si>
    <t>3102</t>
  </si>
  <si>
    <t>Alte venituri din dobanzi</t>
  </si>
  <si>
    <t>310203</t>
  </si>
  <si>
    <t>C2.  VANZARI DE BUNURI SI SERVICII   (cod 33.02+34.02+35.02+36.02+37.02)</t>
  </si>
  <si>
    <t>Venituri din prestari de servicii si alte activitati   (cod 33.02.08+33.02.10+33.02.12+33.02.24+33.02.27+33.02.28+33.02.50)</t>
  </si>
  <si>
    <t>3302</t>
  </si>
  <si>
    <t>330208</t>
  </si>
  <si>
    <t>Contributia  parintilor sau sustinatorilor legali pentru intretinerea copiilor in crese</t>
  </si>
  <si>
    <t>330210</t>
  </si>
  <si>
    <t>Contributia  persoanelor beneficiare ale  cantinelor de ajutor social</t>
  </si>
  <si>
    <t>330212</t>
  </si>
  <si>
    <t>Taxe din activitati cadastrale si agricultura</t>
  </si>
  <si>
    <t>330224</t>
  </si>
  <si>
    <t>Contributia lunara a parintilor pentru întretinerea copiilor în unitatile de protectie sociala</t>
  </si>
  <si>
    <t>330227</t>
  </si>
  <si>
    <t>Venituri din recuperarea cheltuielilor de judecata, imputatii si despagubiri</t>
  </si>
  <si>
    <t>330228</t>
  </si>
  <si>
    <t>330250</t>
  </si>
  <si>
    <t>Venituri din taxe administrative, eliberari permise  (cod 34.02.02+34.02.50)</t>
  </si>
  <si>
    <t>3402</t>
  </si>
  <si>
    <t>Taxe extrajudiciare de timbru</t>
  </si>
  <si>
    <t>340202</t>
  </si>
  <si>
    <t>340250</t>
  </si>
  <si>
    <t>Amenzi, penalitati si confiscari (cod 35.02.01+35.02.02+35.02.03+35.02.50)</t>
  </si>
  <si>
    <t>3502</t>
  </si>
  <si>
    <t>Venituri din amenzi si alte sanctiuni aplicate potrivit dispozitiilor legale</t>
  </si>
  <si>
    <t>350201</t>
  </si>
  <si>
    <t>Venituri din amenzi si alte sanctiuni aplicate de catre alte institutii de specialitate</t>
  </si>
  <si>
    <t>Penalitati pentru nedepunerea sau depunerea cu intirziere a declaratiei de impozite si taxe</t>
  </si>
  <si>
    <t>350202</t>
  </si>
  <si>
    <t>Incasari din valorificarea bunurilor confiscate, abandonate si alte sume constatate odata cu  confiscarea potrivit legii</t>
  </si>
  <si>
    <t>350203</t>
  </si>
  <si>
    <t>350250</t>
  </si>
  <si>
    <t>Diverse venituri  (cod 36.02.01+36.02.05+36.02.06+36.02.07+36.02.08+36.02.11+36.02.50)</t>
  </si>
  <si>
    <t>3602</t>
  </si>
  <si>
    <t>Venituri din aplicarea prescriptiei extinctive</t>
  </si>
  <si>
    <t>360201</t>
  </si>
  <si>
    <t>Varsaminte din veniturile si/sau disponibilitatile institutiilor publice</t>
  </si>
  <si>
    <t>360205</t>
  </si>
  <si>
    <t>Taxe speciale</t>
  </si>
  <si>
    <t>360206</t>
  </si>
  <si>
    <t>Varsaminte din amortizarea mijloacelor fixe</t>
  </si>
  <si>
    <t>360207</t>
  </si>
  <si>
    <t>Taxa de reabilitare termica</t>
  </si>
  <si>
    <t>Sume provenite din finantarea bugetara a anilor precedenti (cod 36.02.32.02+36.02.32.03)</t>
  </si>
  <si>
    <t xml:space="preserve">Sume provenite din finantarea bugetara a anilor precedenti aferente  SD </t>
  </si>
  <si>
    <t xml:space="preserve">Sume provenite din finantarea bugetara a anilor precedenti aferente  SF </t>
  </si>
  <si>
    <t>360250</t>
  </si>
  <si>
    <t>Transferuri voluntare,altele decat subventiile (cod 37.02.01+37.02.50)</t>
  </si>
  <si>
    <t>3702</t>
  </si>
  <si>
    <t>370201</t>
  </si>
  <si>
    <t>Varsaminte din sectiunea de functionare pentru finantarea sectiunii de dezvoltare a bugetului local (cu semnul minus)</t>
  </si>
  <si>
    <t>370203</t>
  </si>
  <si>
    <t>370204</t>
  </si>
  <si>
    <t>370250</t>
  </si>
  <si>
    <t>II. VENITURI DIN CAPITAL (cod 39.02)</t>
  </si>
  <si>
    <t>Venituri din valorificarea unor bunuri  (cod 39.02.01+39.02.03+39.02.04+39.02.07)</t>
  </si>
  <si>
    <t>3902</t>
  </si>
  <si>
    <t>390201</t>
  </si>
  <si>
    <t>Venituri din vanzarea locuintelor construite din fondurile statului</t>
  </si>
  <si>
    <t>390203</t>
  </si>
  <si>
    <t>Venituri din privatizare</t>
  </si>
  <si>
    <t>390204</t>
  </si>
  <si>
    <t>Venituri din vanzarea unor bunuri apartinand domeniului privat</t>
  </si>
  <si>
    <t>390207</t>
  </si>
  <si>
    <t>Depozite speciale pentru constructii de locuinte</t>
  </si>
  <si>
    <t>390210</t>
  </si>
  <si>
    <t>III.OPERATIUNI FINANCIARE (cod 40.02)</t>
  </si>
  <si>
    <t>0016</t>
  </si>
  <si>
    <t>Incasari din rambursarea imprumuturilor acordate (cod 40.02.06+40.02.07+40.02.10+40.02.11+40.02.50)</t>
  </si>
  <si>
    <t>4002</t>
  </si>
  <si>
    <t>Incasari din rambursarea imprumuturilor pentru infiintarea unor institutii si servicii publice de interes local sau a unor activitati finantate integral din venituri proprii</t>
  </si>
  <si>
    <t>400206</t>
  </si>
  <si>
    <t>Incasari din rambursarea microcreditelor de la persoane fizice si juridice</t>
  </si>
  <si>
    <t>400207</t>
  </si>
  <si>
    <t>Imprumuturi temporare din trezoreria statului</t>
  </si>
  <si>
    <t>400210</t>
  </si>
  <si>
    <t>Sume din excedentul anului precedent pentru acoperirea golurilor temporare de casa ale sectiunii de functionare</t>
  </si>
  <si>
    <t>400211</t>
  </si>
  <si>
    <t>Sume din excedentul anului precedent pentru acoperirea golurilor temporare de casa ale sectiunii de dezvoltare</t>
  </si>
  <si>
    <t>400213</t>
  </si>
  <si>
    <t>Sume din excedentul bugetului local utilizate pentru finantarea cheltuielilor sectiunii de dezvoltare</t>
  </si>
  <si>
    <t>400214</t>
  </si>
  <si>
    <t>Incasari din rambursarea altor imprumuturi acordate</t>
  </si>
  <si>
    <t>400250</t>
  </si>
  <si>
    <t>IV.  SUBVENTII    (cod 00.18)</t>
  </si>
  <si>
    <t>SUBVENTII DE LA ALTE NIVELE ALE ADMINISTRATIEI PUBLICE   (cod 42.02+43.02)</t>
  </si>
  <si>
    <t>Subventii de la bugetul de stat (cod 42.02.01+42.02.03la42.02.07+42.02.09
+42.02.10+42.02.12 la 42.02.21+42.02.28 
+42.02.29+42.02.32 la 42.02.37+42.02.40 la 42.02.42+42.02.44 la 42.02.46)</t>
  </si>
  <si>
    <t>4202</t>
  </si>
  <si>
    <t>A. De capital   (cod 42.02.01+42.02.03 la 42.02.07+42.02.09+42.02.10+42.02.12 la 42.02.20</t>
  </si>
  <si>
    <t>0019</t>
  </si>
  <si>
    <t>Retehnologizarea centralelor termice si electrice  de termoficare</t>
  </si>
  <si>
    <t>420201</t>
  </si>
  <si>
    <t>Investitii finantate partial din imprumuturi externe</t>
  </si>
  <si>
    <t>420203</t>
  </si>
  <si>
    <t>Aeroporturi de interes local</t>
  </si>
  <si>
    <t>420204</t>
  </si>
  <si>
    <t>Planuri si  regulamente de urbanism</t>
  </si>
  <si>
    <t>420205</t>
  </si>
  <si>
    <t>Strazi care se vor amenaja în perimetrele destinate constructiilor de cvartale de locuinte noi</t>
  </si>
  <si>
    <t>420206</t>
  </si>
  <si>
    <t>Finantarea studiilor de fezabilitate aferente proiectelor SAPARD</t>
  </si>
  <si>
    <t>420207</t>
  </si>
  <si>
    <t>Finantarea programului de pietruire a drumurilor comunale si alimentare cu apa a satelor</t>
  </si>
  <si>
    <t>420209</t>
  </si>
  <si>
    <t>Finantarea subprogramului privind pietruirea, reabilitarea, modernizarea si/sau asfaltarea drumurilor de interes local clasate</t>
  </si>
  <si>
    <t>42020901</t>
  </si>
  <si>
    <t>Finantarea subprogramului privind alimentarea cu apa a satelor</t>
  </si>
  <si>
    <t>42020902</t>
  </si>
  <si>
    <t>Finantarea subprogramului privind canalizarea si epurarea apelor uzate</t>
  </si>
  <si>
    <t>42020903</t>
  </si>
  <si>
    <t>Finantarea actiunilor privind reducerea riscului seismic al constructiilor existente cu destinatie de locuinta</t>
  </si>
  <si>
    <t>420210</t>
  </si>
  <si>
    <t>Subventii pentru reabilitarea termica a cladirilor de locuit</t>
  </si>
  <si>
    <t>420212</t>
  </si>
  <si>
    <t>Subventii pentru finantarea programelor multianuale prioritare de mediu si gospodarire a apelor</t>
  </si>
  <si>
    <t>420213</t>
  </si>
  <si>
    <t>Finantarea unor cheltuieli de capital ale unitatilor de invatamant preuniversitar</t>
  </si>
  <si>
    <t>420214</t>
  </si>
  <si>
    <t>Subventii primite din Fondul National de Dezvoltare</t>
  </si>
  <si>
    <t>420215</t>
  </si>
  <si>
    <t>Subventii de la bugetul de stat catre bugetele locale pentru finantarea investitiilor in sanatate</t>
  </si>
  <si>
    <t>420216</t>
  </si>
  <si>
    <t>Subventii de la bugetul de stat catre bugetele locale pentru finantarea reparatiilor capitale in sanatate</t>
  </si>
  <si>
    <t>42021602</t>
  </si>
  <si>
    <t>Subventii de la bugetul de stat catre bugetele locale pentru finantarea altor investitii in sanatate</t>
  </si>
  <si>
    <t>42021603</t>
  </si>
  <si>
    <t>Subventii pentru finalizarea lucrarilor de constructie a asezamintelor culturale</t>
  </si>
  <si>
    <t>420217</t>
  </si>
  <si>
    <t>Subventii din veniturile proprii ale Ministerului Sanatatii catre bugetele locale pentru finantarea investitiilor in sanatate</t>
  </si>
  <si>
    <t>420218</t>
  </si>
  <si>
    <t>Subventii din veniturile proprii ale Ministerului Sanatatii catre bugetele locale pentru finantarea aparaturii medicale si echipamentelor de comunicatii de urgenta in sanatate</t>
  </si>
  <si>
    <t>42021801</t>
  </si>
  <si>
    <t>Subventii din veniturile proprii ale Ministerului Sanatatii catre bugetele locale pentru finantarea reparatiilor capitale in sanatate</t>
  </si>
  <si>
    <t>42021802</t>
  </si>
  <si>
    <t>Subventii din veniturile proprii ale Ministerului Sanatatii catre bugetele locale pentru finantarea altor investitii in sanatate</t>
  </si>
  <si>
    <t>42021803</t>
  </si>
  <si>
    <t>Subventii catre bugetele locale pentru finantarea programului national de asistenta tehnica pentru pregatirea proiectelor de investitii publice finantate prin Planul operational regional 2007-2013</t>
  </si>
  <si>
    <t>420219</t>
  </si>
  <si>
    <t>Subventii de la bugetul de stat catre bugetele locale necesare sustinerii derularii proiectelor finantate din FEN postaderare</t>
  </si>
  <si>
    <t>420220</t>
  </si>
  <si>
    <t>Subventii primite din Fondul de Interventie</t>
  </si>
  <si>
    <t>420228</t>
  </si>
  <si>
    <t>Finantarea  lucrarilor de cadastru imobiliar</t>
  </si>
  <si>
    <t>420229</t>
  </si>
  <si>
    <t>Subvennii pentru compensarea cresterilor neprevizionate ale preturilor la combustibili</t>
  </si>
  <si>
    <t>420232</t>
  </si>
  <si>
    <t>Sprijin financiar pentru constituirea familiei</t>
  </si>
  <si>
    <t>420233</t>
  </si>
  <si>
    <t>Subventii pentru acordarea ajutorului pentru incalzirea locuintei cu lemne, carbuni, combustibili petrolieri</t>
  </si>
  <si>
    <t>420234</t>
  </si>
  <si>
    <t>Subventii din bugetul de stat pentru finantarea unitatilor de asistenta medico-sociale</t>
  </si>
  <si>
    <t>420235</t>
  </si>
  <si>
    <t>Subventii pentru acordarea trusoului pentru nou-nascuti</t>
  </si>
  <si>
    <t>420236</t>
  </si>
  <si>
    <t>Subventii de la bugetul de stat catre bugetele locale pentru finantarea programelor de electrificare</t>
  </si>
  <si>
    <t>420237</t>
  </si>
  <si>
    <t>Subventii de la bugetul de stat catre bugetele locale pentru pentru realizarea obiectivelor de investitii</t>
  </si>
  <si>
    <t>420240</t>
  </si>
  <si>
    <t>Subventii din bugetul de stat pentru finantarea sanatatii</t>
  </si>
  <si>
    <t>420241</t>
  </si>
  <si>
    <t>Sume primite de administratiile locale în cadrul programelor FEGA implementate de APIA</t>
  </si>
  <si>
    <t>Sume primite de administratiile locale în cadrul programelor finantate din Fondul Social European</t>
  </si>
  <si>
    <t xml:space="preserve">Sume alocate din bugetul de stat </t>
  </si>
  <si>
    <t>Finantarea Programului National de Dezvoltare Locala</t>
  </si>
  <si>
    <t>Subventii de la bugetul de  stat catre bugetele locale pentru achitarea obligatiilor restante ale centralelor de termoficare</t>
  </si>
  <si>
    <t>420246</t>
  </si>
  <si>
    <t>Subventii din sume obtinute in urma scoaterii la licitatie a certificatelor de emisii de gaze cu efect de sera pentru finantarea proiectelor de investitii</t>
  </si>
  <si>
    <t>Subventii de la bugetul de stat catre bugetele locale necesare derularii sustinerii proiectelor finantate din fonduri externe nerambursabile postaderare aferente perioadei de programare 2014-2020</t>
  </si>
  <si>
    <t>Subventii de la bugetul de stat pentru decontarea cheltuielilor pentru carantina</t>
  </si>
  <si>
    <t>Subventii de la alte administratii   (cod 43.02.01+43.02.04+43.02.07+43.02.08)</t>
  </si>
  <si>
    <t>4302</t>
  </si>
  <si>
    <t>Subventii primite de  la  bugetele consiliilor judetene pentru protectia copilului</t>
  </si>
  <si>
    <t>430201</t>
  </si>
  <si>
    <t>Subventii de la bugetul asigurarilor pentru somaj catre bugetele locale, pentru finantarea programelor pentru ocuparea temporara a fortei de munca</t>
  </si>
  <si>
    <t>430204</t>
  </si>
  <si>
    <t>Subventii primite de  la alte bugete locale pentru institutiile de asistenta sociala pentru persoanele cu handicap</t>
  </si>
  <si>
    <t>430207</t>
  </si>
  <si>
    <t>Subventii primite  de la bugetele consiliilor locale si judetene pentru ajutoare  în situatii de extrema dificultate</t>
  </si>
  <si>
    <t>430208</t>
  </si>
  <si>
    <t xml:space="preserve">Sume primite de la bugetul jud pt plata drepturilor de care beneficiaza copii cu cerinte educationale speciale integrati in invatamantul de masa </t>
  </si>
  <si>
    <t>43.02.30</t>
  </si>
  <si>
    <t xml:space="preserve">Sume alocalte din bugetul ANCPI pentru finantarea lucrarilor de inregistrare sistematica din cadrul Programului national de cadastru si carte funciara </t>
  </si>
  <si>
    <t>Sume primite de la UE/alti donatori  in contul platilor efectuate si prefinantari (cod 45.02.01 la 45.02.18)</t>
  </si>
  <si>
    <t>4502</t>
  </si>
  <si>
    <t>Fondul European de Dezvoltare Regionala (FEDR)</t>
  </si>
  <si>
    <t>450201</t>
  </si>
  <si>
    <t>45020101</t>
  </si>
  <si>
    <t>Sume primite in contul platilor efectuate in anii anteriori</t>
  </si>
  <si>
    <t>45020102</t>
  </si>
  <si>
    <t>45020103</t>
  </si>
  <si>
    <t>Fondul Social European (FSE)</t>
  </si>
  <si>
    <t>450202</t>
  </si>
  <si>
    <t>45020201</t>
  </si>
  <si>
    <t>Sume primite in contul platilor efectuate in anii anteriori de la UE</t>
  </si>
  <si>
    <t>45020202</t>
  </si>
  <si>
    <t>45020203</t>
  </si>
  <si>
    <t>Fondul de Coeziune (FC)</t>
  </si>
  <si>
    <t>450203</t>
  </si>
  <si>
    <t>45020301</t>
  </si>
  <si>
    <t>45020302</t>
  </si>
  <si>
    <t>45020303</t>
  </si>
  <si>
    <t>Fondul European Agricol de Dezvoltare Rurala (FEADR)</t>
  </si>
  <si>
    <t>450204</t>
  </si>
  <si>
    <t>45020401</t>
  </si>
  <si>
    <t xml:space="preserve">Sume primite in contul platilor efectuate in anii anteriori DE LA UE </t>
  </si>
  <si>
    <t>45020402</t>
  </si>
  <si>
    <t>45020403</t>
  </si>
  <si>
    <t>Fondul European de Pescuit (FEP)</t>
  </si>
  <si>
    <t>450205</t>
  </si>
  <si>
    <t>45020501</t>
  </si>
  <si>
    <t>45020502</t>
  </si>
  <si>
    <t>45020503</t>
  </si>
  <si>
    <t>Instrumentul de Asistenta pentru Preaderare (IPA)</t>
  </si>
  <si>
    <t>450207</t>
  </si>
  <si>
    <t>45020701</t>
  </si>
  <si>
    <t>45020702</t>
  </si>
  <si>
    <t>45020703</t>
  </si>
  <si>
    <t>Instrumentul European de Vecinatate si Parteneriat</t>
  </si>
  <si>
    <t>450208</t>
  </si>
  <si>
    <t>45020801</t>
  </si>
  <si>
    <t>45020802</t>
  </si>
  <si>
    <t>45020803</t>
  </si>
  <si>
    <t>Alte programe comunitare finantate in perioada 2007-2013</t>
  </si>
  <si>
    <t>450215</t>
  </si>
  <si>
    <t>45021501</t>
  </si>
  <si>
    <t>45021502</t>
  </si>
  <si>
    <t>45021503</t>
  </si>
  <si>
    <t>Alte facilitati si instrumente postaderare</t>
  </si>
  <si>
    <t>450216</t>
  </si>
  <si>
    <t>45021603</t>
  </si>
  <si>
    <t>Mecanismul financiar SEE</t>
  </si>
  <si>
    <t>450217</t>
  </si>
  <si>
    <t>45021701</t>
  </si>
  <si>
    <t>45021702</t>
  </si>
  <si>
    <t>Sume primite in avans</t>
  </si>
  <si>
    <t>45021703</t>
  </si>
  <si>
    <t>Programul norvegian pt crestere economica si dezvoltare durabila</t>
  </si>
  <si>
    <t>450218</t>
  </si>
  <si>
    <t>45021801</t>
  </si>
  <si>
    <t>45021802</t>
  </si>
  <si>
    <t>45021803</t>
  </si>
  <si>
    <t>Fondul de Coeziune</t>
  </si>
  <si>
    <t>Alte sume primite de la UE (cod 46.02.03)</t>
  </si>
  <si>
    <t xml:space="preserve">Alte sume primite din fonduri  de la Uniunea Europeana pentru programele operationale finantate in cadrul obiectivului 2014-2020 </t>
  </si>
  <si>
    <t xml:space="preserve">Sume primite de la UE/ alti donatori in contul platilor efectuate si prefinantari aferente cadului financiar 2014-2020 </t>
  </si>
  <si>
    <t>Fondul Social European ( FSE )</t>
  </si>
  <si>
    <t>Instrumentul European de Vecinatate (ENI)</t>
  </si>
  <si>
    <t>Alte programe comunitare finantate in perioada 2014-2020</t>
  </si>
  <si>
    <t>Fondul pentru relatii bilaterale aferent Mecanismelor financiare Spatiul Economic European si Norvegian 2014-2021</t>
  </si>
  <si>
    <t>REZERVE</t>
  </si>
  <si>
    <t>9602</t>
  </si>
  <si>
    <t>EXCEDENT/DEFICIT (cod 49.02-00.01)</t>
  </si>
  <si>
    <t>9702</t>
  </si>
  <si>
    <t>000102F</t>
  </si>
  <si>
    <t>4990F</t>
  </si>
  <si>
    <t>0004F</t>
  </si>
  <si>
    <t>A1.1.  IMPOZIT  PE VENIT, PROFIT SI CASTIGURI DIN CAPITAL DE LA PERSOANE JURIDICE  (cod 01.02)</t>
  </si>
  <si>
    <t>0005F</t>
  </si>
  <si>
    <t>Impozit pe profit</t>
  </si>
  <si>
    <t>0102F</t>
  </si>
  <si>
    <t>Impozit pe profit de la agenti economici 1)</t>
  </si>
  <si>
    <t>010201F</t>
  </si>
  <si>
    <t>A1.2. IMPOZIT PE VENIT, PROFIT,  SI CASTIGURI DIN CAPITAL DE LA PERSOANE FIZICE  (cod 03.02+04.02)</t>
  </si>
  <si>
    <t>0006F</t>
  </si>
  <si>
    <t>Impozit pe venit    (cod 03.02.17+03.02.18)</t>
  </si>
  <si>
    <t>0302F</t>
  </si>
  <si>
    <t>030217F</t>
  </si>
  <si>
    <t>Impozitul pe veniturile din transferul proprietatilor imobiliare din patrimoniul personal **)</t>
  </si>
  <si>
    <t>030218F</t>
  </si>
  <si>
    <t>Cote si sume defalcate din impozitul pe venit   (cod 04.02.01+04.02.04)</t>
  </si>
  <si>
    <t>0402F</t>
  </si>
  <si>
    <t>040201F</t>
  </si>
  <si>
    <t>Sume alocate din cotele defalcate din impozitul pe venit pentru echilibrarea bugetelor locale</t>
  </si>
  <si>
    <t>040204F</t>
  </si>
  <si>
    <t>A1.3. ALTE IMPOZITE  PE VENIT, PROFIT SI CASTIGURI DIN CAPITAL    (cod 05.02)</t>
  </si>
  <si>
    <t>0007F</t>
  </si>
  <si>
    <t>Alte impozite pe venit, profit si castiguri din capital de la persoane fizice   (cod 05.02.50)</t>
  </si>
  <si>
    <t>0502F</t>
  </si>
  <si>
    <t>050250F</t>
  </si>
  <si>
    <t>A2. IMPOZIT PE SALARII - TOTAL - Restante anii anteriori -(cod 06.02.02)</t>
  </si>
  <si>
    <t>0602F</t>
  </si>
  <si>
    <t>Cote defalcate din impozitul pe salarii  - Restante anii anteriori -</t>
  </si>
  <si>
    <t>060202F</t>
  </si>
  <si>
    <t>A3.  IMPOZITE SI TAXE PE PROPRIETATE  (cod 07.02)</t>
  </si>
  <si>
    <t>0009F</t>
  </si>
  <si>
    <t>Impozite si  taxe pe proprietate   (cod 07.02.01+07.02.02+07.02.03+07.02.50)</t>
  </si>
  <si>
    <t>0702F</t>
  </si>
  <si>
    <t>Impozit si taxa pe cladiri    (cod 07.02.01.01+07.02.01.02)</t>
  </si>
  <si>
    <t>070201F</t>
  </si>
  <si>
    <t>Impozit pe cladiri de la persoane fizice *)</t>
  </si>
  <si>
    <t>07020101F</t>
  </si>
  <si>
    <t>Impozit si taxa pe cladiri de la persoane juridice *)</t>
  </si>
  <si>
    <t>07020102F</t>
  </si>
  <si>
    <t>Impozit si taxa pe teren  (cod 07.02.02.01+07.02.02.02+07.02.02.03)</t>
  </si>
  <si>
    <t>070202F</t>
  </si>
  <si>
    <t>Impozit pe terenuri de la persoane fizice *)</t>
  </si>
  <si>
    <t>07020201F</t>
  </si>
  <si>
    <t>Impozit si taxa pe teren de la persoane juridice *)</t>
  </si>
  <si>
    <t>07020202F</t>
  </si>
  <si>
    <t>Impozitul pe terenul din extravilan   *)</t>
  </si>
  <si>
    <t>07020203F</t>
  </si>
  <si>
    <t>Taxe judiciare de timbru si alte taxe de timbru</t>
  </si>
  <si>
    <t>070203F</t>
  </si>
  <si>
    <t>070250F</t>
  </si>
  <si>
    <t>A4.  IMPOZITE SI TAXE PE BUNURI SI SERVICII   (cod 11.02+12.02+15.02+16.02)</t>
  </si>
  <si>
    <t>Sume defalcate din TVA  (cod  11.02.01+11.02.02+11.02.05+11.02.06)</t>
  </si>
  <si>
    <t>1102F</t>
  </si>
  <si>
    <t>Sume defalcate din taxa pe valoarea adaugata pentru finantarea cheltuielilor descentralizate la nivelul judetelor</t>
  </si>
  <si>
    <t>110201F</t>
  </si>
  <si>
    <t>Sume defalcate din taxa pe valoarea adaugata pentru finantarea cheltuielilor descentralizate la nivelul comunelor, ora?elor, municipiilor, sectoarelor si Municipiului Bucure?ti</t>
  </si>
  <si>
    <t>110202F</t>
  </si>
  <si>
    <t>110205F</t>
  </si>
  <si>
    <t>110206F</t>
  </si>
  <si>
    <t>110209F</t>
  </si>
  <si>
    <t>Alte impozite si taxe generale pe bunuri si servicii   (cod 12.02.07)</t>
  </si>
  <si>
    <t>1202F</t>
  </si>
  <si>
    <t>120207F</t>
  </si>
  <si>
    <t>Taxe pe servicii specifice  (cod 15.02.01+15.02.50)</t>
  </si>
  <si>
    <t>1502F</t>
  </si>
  <si>
    <t>150201F</t>
  </si>
  <si>
    <t>150250F</t>
  </si>
  <si>
    <t>Taxe pe utilizarea bunurilor, autorizarea utilizarii bunurilor sau pe desfasurarea de activitati   (cod 16.02.02+16.02.03+16.02.50)</t>
  </si>
  <si>
    <t>1602F</t>
  </si>
  <si>
    <t>Impozit pe mijloacele de transport  (cod 16.02.02.01+16.02.02.02)</t>
  </si>
  <si>
    <t>160202F</t>
  </si>
  <si>
    <t>Impozit pe mijloacele de transport detinute de persoane fizice *)</t>
  </si>
  <si>
    <t>16020201F</t>
  </si>
  <si>
    <t>Impozit pe mijloacele de transport detinute de persoane juridice *)</t>
  </si>
  <si>
    <t>16020202F</t>
  </si>
  <si>
    <t>160203F</t>
  </si>
  <si>
    <t>160250F</t>
  </si>
  <si>
    <t>A6.  ALTE IMPOZITE SI  TAXE  FISCALE  (cod 18.02)</t>
  </si>
  <si>
    <t>0011F</t>
  </si>
  <si>
    <t>1802F</t>
  </si>
  <si>
    <t>180250F</t>
  </si>
  <si>
    <t>C.   VENITURI NEFISCALE (cod 00.13+00.14)</t>
  </si>
  <si>
    <t>C1.  VENITURI DIN PROPRIETATE  (cod 30.02+31.02)</t>
  </si>
  <si>
    <t>3002F</t>
  </si>
  <si>
    <t>300201F</t>
  </si>
  <si>
    <t>300205F</t>
  </si>
  <si>
    <t>Venituri din dividende ( cod 30.02.08.02 )</t>
  </si>
  <si>
    <t>300208F</t>
  </si>
  <si>
    <t>30020802F</t>
  </si>
  <si>
    <t>300250F</t>
  </si>
  <si>
    <t>Venituri din dobanzi   (cod 31.02.03)</t>
  </si>
  <si>
    <t>3102F</t>
  </si>
  <si>
    <t>310203F</t>
  </si>
  <si>
    <t>Alte venituri din concesiuni</t>
  </si>
  <si>
    <t>Venituri din prestari de servicii si alte activitati (cod 33.02.08+33.02.10+33.02.12+33.02.24+33.02.27+33.02.28+33.02.50)</t>
  </si>
  <si>
    <t>3302F</t>
  </si>
  <si>
    <t>330208F</t>
  </si>
  <si>
    <t>330210F</t>
  </si>
  <si>
    <t>330212F</t>
  </si>
  <si>
    <t>330224F</t>
  </si>
  <si>
    <t>330227F</t>
  </si>
  <si>
    <t>330228F</t>
  </si>
  <si>
    <t>330250F</t>
  </si>
  <si>
    <t>Venituri din taxe administrative, eliberari permise   (cod 34.02.02+34.02.50)</t>
  </si>
  <si>
    <t>3402F</t>
  </si>
  <si>
    <t>340202F</t>
  </si>
  <si>
    <t>340250F</t>
  </si>
  <si>
    <t>Amenzi, penalitati si confiscari   (cod 35.02.01 la 35.02.03+35.02.50)</t>
  </si>
  <si>
    <t>3502F</t>
  </si>
  <si>
    <t>350201F</t>
  </si>
  <si>
    <t>350202F</t>
  </si>
  <si>
    <t>350203F</t>
  </si>
  <si>
    <t>350250F</t>
  </si>
  <si>
    <t>Diverse venituri (cod 36.02.01+36.02.05+36.02.06+36.02.11+36.02.50)</t>
  </si>
  <si>
    <t>3602F</t>
  </si>
  <si>
    <t>360201F</t>
  </si>
  <si>
    <t>360205F</t>
  </si>
  <si>
    <t>360206F</t>
  </si>
  <si>
    <t>Venituri din ajutoare de stat recuperate</t>
  </si>
  <si>
    <t>360211F</t>
  </si>
  <si>
    <t>363203F</t>
  </si>
  <si>
    <t>363200 F</t>
  </si>
  <si>
    <t>363202F</t>
  </si>
  <si>
    <t>360250F</t>
  </si>
  <si>
    <t>Transferuri voluntare,  altele decat subventiile  (cod 37.02.01+37.02.50)</t>
  </si>
  <si>
    <t>3702F</t>
  </si>
  <si>
    <t>370201F</t>
  </si>
  <si>
    <t>370203F</t>
  </si>
  <si>
    <t>370250F</t>
  </si>
  <si>
    <t>III. OPERATIUNI FINANCIARE   (cod 40.02)</t>
  </si>
  <si>
    <t>0016F</t>
  </si>
  <si>
    <t>Încasari din rambursarea împrumuturilor acordate (cod 40.02.06+40.02.07+40.02.10+40.02.11+40.02.50)</t>
  </si>
  <si>
    <t>4002F</t>
  </si>
  <si>
    <t>Încasari din rambursarea împrumuturilor pentru înfiintarea unor institutii si servicii publice de interes local sau a unor activitati finantate integral din venituri proprii</t>
  </si>
  <si>
    <t>400206F</t>
  </si>
  <si>
    <t>Încasari din rambursarea microcreditelor de la persoane fizice si juridice</t>
  </si>
  <si>
    <t>400207F</t>
  </si>
  <si>
    <t>Împrumuturi temporare din trezoreria statului***)</t>
  </si>
  <si>
    <t>400210F</t>
  </si>
  <si>
    <t>Sume din excedentul anului precedent pentru acoperirea golurilor temporare de casa ***)</t>
  </si>
  <si>
    <t>400211F</t>
  </si>
  <si>
    <t>Încasari din rambursarea altor împrumuturi acordate</t>
  </si>
  <si>
    <t>400250F</t>
  </si>
  <si>
    <t xml:space="preserve">Subventii de la bugetul de stat(cod 42.02.01+42.02.03la 42.02.07+42.02.09+42.02.10+42.02.12 la 42.02.21+42.02.28+42.02.29+42.02.32 la 42.02.37+42.02.40 la 42.02.42+42.02.44 la 42.02.46)  </t>
  </si>
  <si>
    <t>4202F</t>
  </si>
  <si>
    <t>B.  Curente (cod 42.02.21+42.02.28+42.02.29+42.02.32+42.02.33+42.02.34 la42.02.37+42.02.40+42.02.41+42.02.42+42.02.44+42.02.45)</t>
  </si>
  <si>
    <t>0020F</t>
  </si>
  <si>
    <t>420220F</t>
  </si>
  <si>
    <t>Subventii primite din Fondul de Interventie***)</t>
  </si>
  <si>
    <t>420228F</t>
  </si>
  <si>
    <t>420229F</t>
  </si>
  <si>
    <t>Subventii pentru compensarea cresterilor neprevizionate ale preturilor la combustibili</t>
  </si>
  <si>
    <t>420232F</t>
  </si>
  <si>
    <t>420233F</t>
  </si>
  <si>
    <t>Subventii pentru acordarea ajutorului pentru încalzirea locuintei cu lemne, carbuni, combustibili petrolieri</t>
  </si>
  <si>
    <t>420234F</t>
  </si>
  <si>
    <t>420235F</t>
  </si>
  <si>
    <t>420236F</t>
  </si>
  <si>
    <t>420237F</t>
  </si>
  <si>
    <t>Subventii de la bugetul de  stat catre bugetele locale pentru realizarea obiectivelor de investitii in turism</t>
  </si>
  <si>
    <t>420240F</t>
  </si>
  <si>
    <t>420241F</t>
  </si>
  <si>
    <t>420242F</t>
  </si>
  <si>
    <t>Subventii din bugetul de stat pentru finantarea camerelor agricole</t>
  </si>
  <si>
    <t>420244F</t>
  </si>
  <si>
    <t>420245F</t>
  </si>
  <si>
    <t>420246F</t>
  </si>
  <si>
    <t>4302F</t>
  </si>
  <si>
    <t>Subventii primite de la bugetele consiliilor judetene pentru protectia copilului</t>
  </si>
  <si>
    <t>430201F</t>
  </si>
  <si>
    <t>Subventii de la bugetul asigurarilor pentru somaj catre bugetele locale, pentru finantarea programelor pentru ocuparea temporara a fortei de munca si subventionarea locurilor de munca</t>
  </si>
  <si>
    <t>430204F</t>
  </si>
  <si>
    <t>430207F</t>
  </si>
  <si>
    <t>Subventii primite  de la bugetele consiliilor locale si judetene pentru ajutoare  în situatii de extrema dificultate  ***)</t>
  </si>
  <si>
    <t>430208F</t>
  </si>
  <si>
    <t xml:space="preserve">Sume alocate din bugetuL ANCPI  pentru finantarea lucrarilor de inregistrare sistematica din cadrul Programului national de cadastru si carte funciara </t>
  </si>
  <si>
    <t>430234F</t>
  </si>
  <si>
    <t>43.02.30F</t>
  </si>
  <si>
    <t>43.02.34 F</t>
  </si>
  <si>
    <t>000102D</t>
  </si>
  <si>
    <t>VENITURII PROPRII (cod 00.02-11.02-37.02+00.15+00.16)</t>
  </si>
  <si>
    <t>4990D</t>
  </si>
  <si>
    <t>VENITURI CURENTE (00.03+00.12)</t>
  </si>
  <si>
    <t>0002D</t>
  </si>
  <si>
    <t>VENITURI FISCALE( 00.10)</t>
  </si>
  <si>
    <t>0003D</t>
  </si>
  <si>
    <t>A4.  IMPOZITE SI TAXE PE BUNURI SI SERVICII   (cod 11.02)</t>
  </si>
  <si>
    <t>0010D</t>
  </si>
  <si>
    <t>Sume defalcate din TVA  (cod  11.02.07)</t>
  </si>
  <si>
    <t>1102D</t>
  </si>
  <si>
    <t>Sume defalcate din taxa pe valoarea adaugata pentru Programul de dezvoltare a infrastructurii  si a  bazelor sportive din spatiul rural</t>
  </si>
  <si>
    <t>110207D</t>
  </si>
  <si>
    <t>VENITURI NEFISCALE  ( cod 00.14)</t>
  </si>
  <si>
    <t>C2.  VANZARI DE BUNURI SI SERVICII   (cod 36.02+cod 37.02)</t>
  </si>
  <si>
    <t>Diverse venituri      (cod 36.02.07+36.02.08)</t>
  </si>
  <si>
    <t>3602D</t>
  </si>
  <si>
    <t>360207D</t>
  </si>
  <si>
    <t xml:space="preserve">Taxa de reabilitare termica </t>
  </si>
  <si>
    <t>360223D</t>
  </si>
  <si>
    <t>Transferuri voluntare,  altele decat subventiile  (cod 37.02.04)</t>
  </si>
  <si>
    <t>3702D</t>
  </si>
  <si>
    <t>370204D</t>
  </si>
  <si>
    <t>3902D</t>
  </si>
  <si>
    <t>390201D</t>
  </si>
  <si>
    <t>390203D</t>
  </si>
  <si>
    <t>390204D</t>
  </si>
  <si>
    <t>Venituri din vanzarea unor bunuri apartinand domeniului privat al statului</t>
  </si>
  <si>
    <t>390207D</t>
  </si>
  <si>
    <t>390210D</t>
  </si>
  <si>
    <t>Încasari din rambursarea împrumuturilor acordate  (cod 40.02.13+40.02.14)</t>
  </si>
  <si>
    <t>4002D</t>
  </si>
  <si>
    <t>400213D</t>
  </si>
  <si>
    <t>400214D</t>
  </si>
  <si>
    <t>SUBVENTII DE LA ALTE NIVELE ALE ADMINISTRATIEI PUBLICE   (cod 42.02)</t>
  </si>
  <si>
    <t>Subventii de la bugetul de stat    (cod 00.19)</t>
  </si>
  <si>
    <t>4202D</t>
  </si>
  <si>
    <t>420201D</t>
  </si>
  <si>
    <t>420203D</t>
  </si>
  <si>
    <t>420204D</t>
  </si>
  <si>
    <t>420205D</t>
  </si>
  <si>
    <t>420206D</t>
  </si>
  <si>
    <t>420207D</t>
  </si>
  <si>
    <t>Finantarea programului de pietruire a drumurilor comunale si alimentare cu apa a satelor (cod 42.02.09.01+42.02.09.02+42.02.09.03)</t>
  </si>
  <si>
    <t>420209D</t>
  </si>
  <si>
    <t>42020901D</t>
  </si>
  <si>
    <t>42020902D</t>
  </si>
  <si>
    <t>42020903D</t>
  </si>
  <si>
    <t>420210D</t>
  </si>
  <si>
    <t>420212D</t>
  </si>
  <si>
    <t>420213D</t>
  </si>
  <si>
    <t>Finantarea unor cheltuieli de capital ale unitatilor de învatamânt preuniversitar</t>
  </si>
  <si>
    <t>420214D</t>
  </si>
  <si>
    <t>Subventii primite din Fondul National de Dezvoltare ***)</t>
  </si>
  <si>
    <t>420215D</t>
  </si>
  <si>
    <t>Subventii de la bugetul de stat catre bugetele locale pentru finantarea investitiilor în sanatate(cod 42.02.16.01+42.02.16.02+42.02.16.03)</t>
  </si>
  <si>
    <t>420216D</t>
  </si>
  <si>
    <t>Subventii de la bugetul de stat catre bugetele locale pentru finantarea reparatiilor capitale în sanatate</t>
  </si>
  <si>
    <t>42021602D</t>
  </si>
  <si>
    <t>Subventii de la bugetul de stat catre bugetele locale pentru finantarea altor investitii în sanatate</t>
  </si>
  <si>
    <t>42021603D</t>
  </si>
  <si>
    <t>420217D</t>
  </si>
  <si>
    <t>Subventii din veniturile proprii ale Ministerului Sanatatii catre bugetele locale pentru finantarea investitiilor în sanatate (cod 42.02.18.01+42.02.18.02+48.02.18.03)</t>
  </si>
  <si>
    <t>420218D</t>
  </si>
  <si>
    <t>Subventii din veniturile proprii ale Ministerului Sanatatii catre bugetele locale pentru finantarea aparaturii medicale si echipamentelor de comunicatii în urgenta în sanatate</t>
  </si>
  <si>
    <t>42021801D</t>
  </si>
  <si>
    <t>Subventii din veniturile proprii ale Ministerului Sanatatii catre bugetele locale pentru finantarea reparatiilor capitale în sanatate</t>
  </si>
  <si>
    <t>42021802D</t>
  </si>
  <si>
    <t>Subventii din veniturile proprii ale Ministerului Sanatatii catre bugetele locale pentru finantarea altor investitii în sanatate</t>
  </si>
  <si>
    <t>42021803D</t>
  </si>
  <si>
    <t>Subventii catre bugetele locale pentru finantarea programului multianual de asistenta tehnica pentru pregatirea proiectelor de investitii publice finantate prin Programul operational regional 2007-2013</t>
  </si>
  <si>
    <t>420219D</t>
  </si>
  <si>
    <t>420220D</t>
  </si>
  <si>
    <t>Sume primite de la bugetul de stat pentru finantarea unor programe de interes national (cod 42.02.51.02)</t>
  </si>
  <si>
    <t>Sume primite de la bugetul de stat pentru finantarea unor programe de interes national destinate sectiunii de dezvoltare a bugetului local</t>
  </si>
  <si>
    <t>420262D</t>
  </si>
  <si>
    <t>420267D</t>
  </si>
  <si>
    <t>420269D</t>
  </si>
  <si>
    <t>4802D</t>
  </si>
  <si>
    <t>480201D</t>
  </si>
  <si>
    <t>48020101D</t>
  </si>
  <si>
    <t>48020103D</t>
  </si>
  <si>
    <t>480202D</t>
  </si>
  <si>
    <t>48020201D</t>
  </si>
  <si>
    <t>48020202D</t>
  </si>
  <si>
    <t>48020203D</t>
  </si>
  <si>
    <t>480203D</t>
  </si>
  <si>
    <t>48020303D</t>
  </si>
  <si>
    <t>480212D</t>
  </si>
  <si>
    <t>48021203D</t>
  </si>
  <si>
    <t>480215D</t>
  </si>
  <si>
    <t>48021501D</t>
  </si>
  <si>
    <t>480232D</t>
  </si>
  <si>
    <t>48023201D</t>
  </si>
  <si>
    <t>9702D</t>
  </si>
  <si>
    <t>EXCEDENT/ DEFICIT SECTIUNII DE DEZVOLTARE (cod 00.01SD-49.02SD)</t>
  </si>
  <si>
    <t>9802D</t>
  </si>
  <si>
    <t>DEFICITUL SECTIUNII DE DEZVOLTARE 2) (cod 49.02SD-00.01SD)</t>
  </si>
  <si>
    <t>9902D</t>
  </si>
  <si>
    <t>TOTAL CHELTUIELI (cod 50.02+59.02+63.02+ 70.02+79.02)</t>
  </si>
  <si>
    <t>4902</t>
  </si>
  <si>
    <t>Autoritati publice si actiuni externe (cod 51.02.01)</t>
  </si>
  <si>
    <t>5102</t>
  </si>
  <si>
    <t>Titl.I. Cheltuieli de personal</t>
  </si>
  <si>
    <t xml:space="preserve">Titl.II. Bunuri si servicii </t>
  </si>
  <si>
    <t>Titl.VII. Alte transferuri</t>
  </si>
  <si>
    <t>Titl. XII. Active nefinanciare</t>
  </si>
  <si>
    <t>Titl.XVII Plati efectuate in anii precedenti</t>
  </si>
  <si>
    <t>Alte servicii publice generale (cod 54.02.05 la 54.02.50)</t>
  </si>
  <si>
    <t>5402</t>
  </si>
  <si>
    <t>Fondul de rezerva bugetara la dispozitia autoritatilor</t>
  </si>
  <si>
    <t>540205</t>
  </si>
  <si>
    <t>Fond pentru garantarea imprumuturilor externe, contracte/garantate de stat</t>
  </si>
  <si>
    <t>540206</t>
  </si>
  <si>
    <t>Fond pentru garantarea imprumuturilor externe, contracte/garantate de administratie publice locale</t>
  </si>
  <si>
    <t>540207</t>
  </si>
  <si>
    <t>Titl.VI. Transf.intre unitati</t>
  </si>
  <si>
    <t xml:space="preserve">Titl.V FONDURI DE REZERVA </t>
  </si>
  <si>
    <t xml:space="preserve">Servicii publice comunitare de evidenta a persoanelor </t>
  </si>
  <si>
    <t xml:space="preserve">total </t>
  </si>
  <si>
    <t>Tranzactii privind datoria publica si imprumuturi</t>
  </si>
  <si>
    <t>5502</t>
  </si>
  <si>
    <t>Titl.III Dobanzi</t>
  </si>
  <si>
    <t>Partea a II-a APARARE, ORDINE PUBLICA SI SIGURANTA NATIONALA (60.02+61.02)</t>
  </si>
  <si>
    <t>Aparare nationala</t>
  </si>
  <si>
    <t>Ordine publica si siguranta nationala (61.02.03 la 61.02.50)</t>
  </si>
  <si>
    <t>6102</t>
  </si>
  <si>
    <t>Titl.VIII. Proiecte cu fin. FEN postaderare</t>
  </si>
  <si>
    <t>Titl. X Proiecte cu finantare din fonduri externe nerambursabile aferente cadrului financiar 2014-2020</t>
  </si>
  <si>
    <t>Invatamant  (cod  65.02.03+65.02.04+65.02.05+65.02.07+65.02.11+65.02.50)</t>
  </si>
  <si>
    <t>6502</t>
  </si>
  <si>
    <t>Titl.IX.Asistenta sociala</t>
  </si>
  <si>
    <t>Titl.X. Proiecte cu fin.din FEN af.cadrului fin. 2014-2020</t>
  </si>
  <si>
    <t>Titl.XI. Alte cheltuieli</t>
  </si>
  <si>
    <t>Titl. XVI Rambursari de credite</t>
  </si>
  <si>
    <t>Sanatate  (cod 66.02.06+66.02.08+66.02.50)</t>
  </si>
  <si>
    <t>6602</t>
  </si>
  <si>
    <t>Titl. VII. Alte transferuri</t>
  </si>
  <si>
    <t>Cultura, recreere si religie (cod 67.02.03+67.02.05+67.02.06+67.02.50)</t>
  </si>
  <si>
    <t>6702</t>
  </si>
  <si>
    <t>Asigurari si asistenta sociala (cod 68.02.04+68.02.05+68.02.06 +68.02.10+68.02.11+ 68.02.12+68.02.15+68.02.50)</t>
  </si>
  <si>
    <t>6802</t>
  </si>
  <si>
    <t>Locuinte, servicii si dezv.publica</t>
  </si>
  <si>
    <t>Titl X Proiecte cu finantare din fonduri externe nerambursabile aferente cadrului financiar 2014-2020</t>
  </si>
  <si>
    <t>Titl.XVI. Rambursari de credit</t>
  </si>
  <si>
    <t>Protectia mediului (cod 74.02.05+74.02.06)</t>
  </si>
  <si>
    <t>7402</t>
  </si>
  <si>
    <t>Actiuni generale economice, comerciale si de munca (cod 80.02.01)</t>
  </si>
  <si>
    <t>8002</t>
  </si>
  <si>
    <t>Titl. IV. Active financiare</t>
  </si>
  <si>
    <t>Agricultura, silvicultura, piscicultura si vanatoarea (cod 83.02.03)</t>
  </si>
  <si>
    <t>8302</t>
  </si>
  <si>
    <t>Titl.II Bunuri si servicii</t>
  </si>
  <si>
    <t>Titl.XIII. Rambursari de credit</t>
  </si>
  <si>
    <t>Transporturi (cod 84.02.03+84.02.06+84.02.50)</t>
  </si>
  <si>
    <t>8402</t>
  </si>
  <si>
    <t>Titl.IV. Subventii</t>
  </si>
  <si>
    <t>Alte actiuni economice</t>
  </si>
  <si>
    <t>Titlul VII Alte transferuri</t>
  </si>
  <si>
    <t>CHELTUIELILE SECTIUNII DE FUNCTIONARE (cod 50.02+59.02+63.02+70.02+74.02+79.02)</t>
  </si>
  <si>
    <t>4902F</t>
  </si>
  <si>
    <t>5102F</t>
  </si>
  <si>
    <t>10F</t>
  </si>
  <si>
    <t>20F</t>
  </si>
  <si>
    <t xml:space="preserve">Titl IX Alte cheltuieli </t>
  </si>
  <si>
    <t>59F</t>
  </si>
  <si>
    <t>85F</t>
  </si>
  <si>
    <t>5402F</t>
  </si>
  <si>
    <t>50F</t>
  </si>
  <si>
    <t>5502F</t>
  </si>
  <si>
    <t>30F</t>
  </si>
  <si>
    <t>5902F</t>
  </si>
  <si>
    <t>6102F</t>
  </si>
  <si>
    <t>6502F</t>
  </si>
  <si>
    <t>55F</t>
  </si>
  <si>
    <t>57F</t>
  </si>
  <si>
    <t>6602F</t>
  </si>
  <si>
    <t>51F</t>
  </si>
  <si>
    <t>6702F</t>
  </si>
  <si>
    <t>6802F</t>
  </si>
  <si>
    <t>Locuinte, servicii si dezvoltare publica (cod 70.02.03+70.02.05+70.02.06+70.02.07+70.02.50)</t>
  </si>
  <si>
    <t>7002F</t>
  </si>
  <si>
    <t>7402F</t>
  </si>
  <si>
    <t>59 F</t>
  </si>
  <si>
    <t>8002 F</t>
  </si>
  <si>
    <t>20 F</t>
  </si>
  <si>
    <t>8302 F</t>
  </si>
  <si>
    <t xml:space="preserve">Titl XIII Rambursari de credit </t>
  </si>
  <si>
    <t>81F</t>
  </si>
  <si>
    <t>8402F</t>
  </si>
  <si>
    <t>40F</t>
  </si>
  <si>
    <t>CHELTUIELILE SECTIUNII DE DEZVOLTARE (cod 50.02+59.02+63.02+70.02+74.02+79.02)</t>
  </si>
  <si>
    <t>4902D</t>
  </si>
  <si>
    <t>5102D</t>
  </si>
  <si>
    <t>55D</t>
  </si>
  <si>
    <t>71D</t>
  </si>
  <si>
    <t>5402D</t>
  </si>
  <si>
    <t>6102D</t>
  </si>
  <si>
    <t>56D</t>
  </si>
  <si>
    <t>58D</t>
  </si>
  <si>
    <t>6502D</t>
  </si>
  <si>
    <t>81D</t>
  </si>
  <si>
    <t>85D</t>
  </si>
  <si>
    <t>6602D</t>
  </si>
  <si>
    <t>51D</t>
  </si>
  <si>
    <t>6702D</t>
  </si>
  <si>
    <t>6802D</t>
  </si>
  <si>
    <t>7002D</t>
  </si>
  <si>
    <t>7402D</t>
  </si>
  <si>
    <t>8002D</t>
  </si>
  <si>
    <t>72D</t>
  </si>
  <si>
    <t>8302D</t>
  </si>
  <si>
    <t>8402D</t>
  </si>
  <si>
    <t>Transport aerian (cod 84.02.06.02)</t>
  </si>
  <si>
    <t>840206D</t>
  </si>
  <si>
    <t>Aviatia civila</t>
  </si>
  <si>
    <t>84020602D</t>
  </si>
  <si>
    <t>Alte cheltuieli in domeniul transporturilor</t>
  </si>
  <si>
    <t>840250D</t>
  </si>
  <si>
    <t>Alte actiuni economice (cod 87.02.01 la 87.02.50)</t>
  </si>
  <si>
    <t>8702D</t>
  </si>
  <si>
    <t>Fondul Roman de Dezvoltare Sociala</t>
  </si>
  <si>
    <t>870201D</t>
  </si>
  <si>
    <t>Zone libere</t>
  </si>
  <si>
    <t>870203D</t>
  </si>
  <si>
    <t>Turism</t>
  </si>
  <si>
    <t>870204D</t>
  </si>
  <si>
    <t>Proiecte de dezvoltare multifunctionale</t>
  </si>
  <si>
    <t>870205D</t>
  </si>
  <si>
    <t>870250D</t>
  </si>
  <si>
    <t>REZERVE, EXCEDENT/DEFICIT</t>
  </si>
  <si>
    <t>9602D</t>
  </si>
  <si>
    <t>Excedent</t>
  </si>
  <si>
    <t>Deficit</t>
  </si>
  <si>
    <t>22.1</t>
  </si>
  <si>
    <t>41.1</t>
  </si>
  <si>
    <t>61.1</t>
  </si>
  <si>
    <t>63.1</t>
  </si>
  <si>
    <t>73.1</t>
  </si>
  <si>
    <t>Conducătorul compartimentului</t>
  </si>
  <si>
    <t>financiar contabil</t>
  </si>
  <si>
    <t xml:space="preserve">Conducătorul compartimentului </t>
  </si>
  <si>
    <t>financiar-contabil</t>
  </si>
  <si>
    <t>33.1</t>
  </si>
  <si>
    <t>Sume primite de la UE/alti donatori in contul platilor efectuate si prefinantari    ( cod 45.10.01 la 45.10.05+45.10.07+45.10.08+45.10.15 la 45.10.21)</t>
  </si>
  <si>
    <t>Programe comunitare finantate in perioada 2007-2013 (45.10.15.01 la 45.10.15.05</t>
  </si>
  <si>
    <t xml:space="preserve">Prefinantare      </t>
  </si>
  <si>
    <t>Asigurari si asistenta sociala ( 68.07)</t>
  </si>
  <si>
    <t>ANEXA 10</t>
  </si>
  <si>
    <t xml:space="preserve">DENUMIREA INDICATORILOR </t>
  </si>
  <si>
    <t>Cod</t>
  </si>
  <si>
    <t>Prevederi bugetare initiale</t>
  </si>
  <si>
    <t>Prevederi bugetare definitive</t>
  </si>
  <si>
    <t>Incasari realizate/ plati efectuate</t>
  </si>
  <si>
    <t>TOTAL VENITURI</t>
  </si>
  <si>
    <t>000108</t>
  </si>
  <si>
    <t>I. VENITURI CURENTE</t>
  </si>
  <si>
    <t>000208</t>
  </si>
  <si>
    <t>C. VENITURI NEFISCALE</t>
  </si>
  <si>
    <t>C1. VENITURI DIN PROPRIETATE (cod 31.08)</t>
  </si>
  <si>
    <t>Venituri din dobanzi (cod 31.08.03)</t>
  </si>
  <si>
    <t>C2. VANZARI DE BUNURI SI SERVICII (cod 36.08+37.08)</t>
  </si>
  <si>
    <t>Diverse venituri (cod 36.08.50)</t>
  </si>
  <si>
    <t>Transferuri voluntare, altele decat subventiile (cod 37.08.01+37.08.50)</t>
  </si>
  <si>
    <t>IV. SUBVENTII (cod 44.08)</t>
  </si>
  <si>
    <t>Donatii din strainatate (cod 44.08.01 la 44.08.03)</t>
  </si>
  <si>
    <t>Donatii din strainatate (cod 44.08.01.01+44.08.01.02)</t>
  </si>
  <si>
    <t>Curente</t>
  </si>
  <si>
    <t>De capital</t>
  </si>
  <si>
    <t>De la guverne straine  (cod 44.08.02.01+44.08.02.02)</t>
  </si>
  <si>
    <t>De la alte administratii  (44.08.03.01+44.08.03.02)</t>
  </si>
  <si>
    <t>TOTAL CHELTUIELI (50.08+59.08+63.08+70.08+79.08)</t>
  </si>
  <si>
    <t xml:space="preserve">Partea I-a SERVICII PUBLICE GENERALE (cod 51.08+53.08+54.08)_x000D_ </t>
  </si>
  <si>
    <t>Autoritati publice si actiuni externe (cod 51.08.01)</t>
  </si>
  <si>
    <t>Autoritati executive si legislative (cod 51.08.01.03 la 51.08.01.04)</t>
  </si>
  <si>
    <t>Administratia prezidentiala</t>
  </si>
  <si>
    <t>Autoritati legislative</t>
  </si>
  <si>
    <t>Autoritati executive</t>
  </si>
  <si>
    <t>Alte organe ale autoritatilor  publice</t>
  </si>
  <si>
    <t>Cercetare fundamentala si cercetare dezvoltare (cod 53.08.01+53.08.02)</t>
  </si>
  <si>
    <t>Cercetare fundamentala de baza</t>
  </si>
  <si>
    <t>Cercetare si  dezvoltare pentru servicii publice generale</t>
  </si>
  <si>
    <t>Alte servicii publice generale (cod 54.08.10)</t>
  </si>
  <si>
    <t>Servicii publice comunitare de evidenta a persoanelor</t>
  </si>
  <si>
    <t>Alte servicii publice generale</t>
  </si>
  <si>
    <t>Partea II-a APARARE, ORDINE PUBLICA SI SIGURANTA NATIONALA  (cod 60.08+61.08)</t>
  </si>
  <si>
    <t>Aparare (cod 60.08.01 la 60.08.50)</t>
  </si>
  <si>
    <t>Administratie centrala</t>
  </si>
  <si>
    <t>Ajutor militar extern</t>
  </si>
  <si>
    <t>Cercetare si dezvoltare pentru aparare</t>
  </si>
  <si>
    <t>Alte cheltuieli in domeniul apararii</t>
  </si>
  <si>
    <t>Ordine publica si siguranta nationala  (cod 61.08.01 la  61.08.50)</t>
  </si>
  <si>
    <t>Administratia centrala</t>
  </si>
  <si>
    <t>Servicii publice descentralizate</t>
  </si>
  <si>
    <t>Ordine publica(cod 61.08.03.01 la 61.08.03.04)</t>
  </si>
  <si>
    <t>Politie</t>
  </si>
  <si>
    <t>Jandarmerie</t>
  </si>
  <si>
    <t>Paza si supravegherea frontierei</t>
  </si>
  <si>
    <t>Politia comunitara</t>
  </si>
  <si>
    <t>Siguranta nationala</t>
  </si>
  <si>
    <t>Sevicii de protectie contra incendiilor</t>
  </si>
  <si>
    <t>Autoritati judecatoresti</t>
  </si>
  <si>
    <t>Penitenciare</t>
  </si>
  <si>
    <t>Alte cheltuieli in domeniul ordinii publice si sigurantei nationale</t>
  </si>
  <si>
    <t>Partea III-a CHELTUIELI SOCIAL-CULTURALE   (cod 65.08+66.08+67.08+68.08)</t>
  </si>
  <si>
    <t>Invatamant (cod 65.08.03+65.08.04+65.08.05+65.08.07+65.08.11+65.08.50)</t>
  </si>
  <si>
    <t>Învatamânt prescolar si primar (cod 65.08.03.01+65.08.03.02)</t>
  </si>
  <si>
    <t>Învatamânt prescolar</t>
  </si>
  <si>
    <t>Învatamânt primar</t>
  </si>
  <si>
    <t>Învatamânt secundar (cod 65.08.04.01 la 65.08.04.03)</t>
  </si>
  <si>
    <t>Învatamânt secundar inferior</t>
  </si>
  <si>
    <t>Învatamânt secundar superior</t>
  </si>
  <si>
    <t>Invatamant profesional</t>
  </si>
  <si>
    <t>Învatamânt postliceal</t>
  </si>
  <si>
    <t>Invatamant superior(cod 65.08.06.01)</t>
  </si>
  <si>
    <t>Invatamant universitar</t>
  </si>
  <si>
    <t>Învatamânt nedefinibil prin nivel (cod 65.08.07.01 la 65.08.07.04)</t>
  </si>
  <si>
    <t>Centre de specializare, perfectionare, calificare si recalificare</t>
  </si>
  <si>
    <t>Case de copii</t>
  </si>
  <si>
    <t>Învatamânt special</t>
  </si>
  <si>
    <t>Servicii auxiliare pentru educatie (cod 65.08.11.03 la 65.08.11.30)</t>
  </si>
  <si>
    <t>Internate si cantine pentru elevi</t>
  </si>
  <si>
    <t>Camine si cantine pentru studenti</t>
  </si>
  <si>
    <t>Alte servicii auxiliare</t>
  </si>
  <si>
    <t>Alte cheltuieli in domeniul invatamantului</t>
  </si>
  <si>
    <t>Sanatate (cod 66.08.01 la 66.08.04)</t>
  </si>
  <si>
    <t>Servicii medicale in ambulator (cod 66.08.04.02 la 66.08.04.50)</t>
  </si>
  <si>
    <t>Asistenta medicala pentru specialitati clinice</t>
  </si>
  <si>
    <t>Asistenta medicala in centre medicale multifunctionale</t>
  </si>
  <si>
    <t>Alte servicii medicale ambulatorii</t>
  </si>
  <si>
    <t>Servicii de urgenta prespitalicesti si transport sanitar</t>
  </si>
  <si>
    <t>Servicii  medicale in unitati sanitare cu paturi (66.08.06.01la 66.08.06.50)</t>
  </si>
  <si>
    <t>Spitale generale</t>
  </si>
  <si>
    <t>Sanatorii balneare si de recuperare</t>
  </si>
  <si>
    <t>Centre medicale cu paturi</t>
  </si>
  <si>
    <t>Alte unitati sanitare cu paturi</t>
  </si>
  <si>
    <t>Servicii de sanatate publica</t>
  </si>
  <si>
    <t>Hematologie si securitate transnationala</t>
  </si>
  <si>
    <t>Cercetare aplicativa si dezvoltare experimentala in sanatate</t>
  </si>
  <si>
    <t>Alte cheltuieli in domeniu sanatatii (cod 66.08.50.50)</t>
  </si>
  <si>
    <t>Alte institutii si actiuni sanitare</t>
  </si>
  <si>
    <t>Cultura, recreere si religie ( cod 67.08.01la 67.08.50)</t>
  </si>
  <si>
    <t>Servicii culturale (cod 67.08.03.02 la 67.08.03.30)</t>
  </si>
  <si>
    <t>Biblioteci publice nationale</t>
  </si>
  <si>
    <t>Biblioteci publice comunale, orasenesti, municipale</t>
  </si>
  <si>
    <t>Muzee</t>
  </si>
  <si>
    <t>Institutii publice de spectacole si concerte</t>
  </si>
  <si>
    <t>Scoli populare de arta si meserii</t>
  </si>
  <si>
    <t>Case de cultura</t>
  </si>
  <si>
    <t>Camine culturale</t>
  </si>
  <si>
    <t>Centre pentru conservarea si promovarea culturii traditionale</t>
  </si>
  <si>
    <t>Consolidarea si restaurarea monumentelor istorice</t>
  </si>
  <si>
    <t>Centre culturale</t>
  </si>
  <si>
    <t>Alte servicii culturale</t>
  </si>
  <si>
    <t>Servicii de emisiuni radio-tv si publicatii</t>
  </si>
  <si>
    <t>Servicii recreative si sportive (cod 67.08.05.01 la 67.08.05.03)</t>
  </si>
  <si>
    <t>Sport</t>
  </si>
  <si>
    <t>Tineret</t>
  </si>
  <si>
    <t>Intretinere gradini publice, parcuri, zone verzi, baze sportive si de agrement</t>
  </si>
  <si>
    <t>Servicii religioase</t>
  </si>
  <si>
    <t>Alte servicii în domeniile culturii, recreerii si religiei</t>
  </si>
  <si>
    <t>Asigurari si asistenta sociala (cod  68.08.01la 68.08.50)</t>
  </si>
  <si>
    <t>Asistenta acordata persoanelor in varsta</t>
  </si>
  <si>
    <t>Asistenta sociala in caz de boli si invaliditati (cod 68.08.05.02)</t>
  </si>
  <si>
    <t>Asistenta sociala in caz de boli si invaliditate</t>
  </si>
  <si>
    <t>Asistenta sociala pentru familie si copii</t>
  </si>
  <si>
    <t>Prevenirea excluderii sociale (cod 68.08.15.01 la 68.08.15.50)</t>
  </si>
  <si>
    <t>Ajutor social</t>
  </si>
  <si>
    <t>Cantine de ajutor social</t>
  </si>
  <si>
    <t>Alte cheltuieli in domeniul excluderii sociale</t>
  </si>
  <si>
    <t>Alte cheltuieli in domeniul asigurarilor si asisten?ei sociale</t>
  </si>
  <si>
    <t>Rezerva de stat</t>
  </si>
  <si>
    <t>Partea IV-a SERVICII SI DEZVPLTARE PUBLICA, LOCUINTE, MEDIU SI APE</t>
  </si>
  <si>
    <t>Locuinte, servicii si dezvoltare publica (cod 70.08.01la70.08.05+70.08.06+70.08.07+70.08.50)</t>
  </si>
  <si>
    <t>Locuinte (cod 70.08.03.01+70.08.03.30))</t>
  </si>
  <si>
    <t>Servicii si dezvoltare publica</t>
  </si>
  <si>
    <t>Alimentare cu apa si amenajari hidrotehnice (cod 70.08.05.01+70.08.05.02)</t>
  </si>
  <si>
    <t>Alte servicii în domeniile locuintelor, serviciilor si dezvoltarii comunale</t>
  </si>
  <si>
    <t>Protectia mediului (cod 74.08.05+74.08.06)</t>
  </si>
  <si>
    <t>Reducerea si controlul poluarii</t>
  </si>
  <si>
    <t>Protectia biosferei si a mediului natural</t>
  </si>
  <si>
    <t>Salubritate si gestiunea deseurilor (74.08.05.01+74.08.05.02)</t>
  </si>
  <si>
    <t>Cercetare si dezvoltare in domeniul mediului</t>
  </si>
  <si>
    <t>Alte servicii în domeniul protectiei mediului</t>
  </si>
  <si>
    <t>Partea V-a ACTIUNI ECONOMICE(cod 80.08+81.08+82.08+83.08+84.08+85.08+86.08+87.08)</t>
  </si>
  <si>
    <t>Actiuni generale economice, comerciale si de munca (cod 80.08.01)</t>
  </si>
  <si>
    <t>Actiuni generale economice si comerciale (cod 80.08.01.06l a 80.08.01.30)</t>
  </si>
  <si>
    <t>Meteorologie</t>
  </si>
  <si>
    <t>Educatia si protectia consumatorului</t>
  </si>
  <si>
    <t>Prevenire si combatere inundatii si gheturi</t>
  </si>
  <si>
    <t>Stimulare intreprinderi mici si mijlocii</t>
  </si>
  <si>
    <t>Programe de dezvoltare regionala si sociala</t>
  </si>
  <si>
    <t>Alte cheltuieli pentru actiuni generale economice si comerciale</t>
  </si>
  <si>
    <t>Combustibili si energie (cod 81.08.01 la 81.08.50)</t>
  </si>
  <si>
    <t>Combustibil nuclear</t>
  </si>
  <si>
    <t>Energie electrica</t>
  </si>
  <si>
    <t>Alti combustibili</t>
  </si>
  <si>
    <t>Alte cheltuieli privind combustibili si energia</t>
  </si>
  <si>
    <t>Industria extractiva, prelucratoare si constructii (cod 82.08.01la 82.08.50)</t>
  </si>
  <si>
    <t>Industria extractiva a resurselor minerale altele decat combustibilii minerali</t>
  </si>
  <si>
    <t>Industria prelucratoare</t>
  </si>
  <si>
    <t>Alte cheltuieli in domeniul industriei</t>
  </si>
  <si>
    <t>Agricultura, silvicultura, piscicultura si vanatoare (cod 83.08.01 la 83.08.50)</t>
  </si>
  <si>
    <t>Agricultura (cod 83.08.03.01 la 83.08.03.30)</t>
  </si>
  <si>
    <t>Amendare soluri acide si alcaline</t>
  </si>
  <si>
    <t>Imbunatatiri funciare, irigatii, desecarisi combaterea eroziunii solului</t>
  </si>
  <si>
    <t>Protectia plantelor si carantina fitosanitara</t>
  </si>
  <si>
    <t>Programe pentru sprijinirea producatorilor agricoli</t>
  </si>
  <si>
    <t>Reproductia si selectia animalelor</t>
  </si>
  <si>
    <t>Alte cheltuieli in domeniul agriculturii</t>
  </si>
  <si>
    <t>Silvicultura</t>
  </si>
  <si>
    <t>Piscicultura si vanatoare</t>
  </si>
  <si>
    <t>Alte cheltuieli in domeniul agriculturii, silviculturii, pisciculturii si vanatorii</t>
  </si>
  <si>
    <t>Transporturi (cod 84.08.01la 84.08.50)</t>
  </si>
  <si>
    <t>Transport rutier (cod 84.08.03.01 la 84.08.03.03)</t>
  </si>
  <si>
    <t>Drumuri si poduri</t>
  </si>
  <si>
    <t>Transport în comun</t>
  </si>
  <si>
    <t>Strazi</t>
  </si>
  <si>
    <t>Transport feroviar (cod 84.08.04.01 + 84.08.04.02)</t>
  </si>
  <si>
    <t>Transport pe calea ferata</t>
  </si>
  <si>
    <t>Transport cu metroul</t>
  </si>
  <si>
    <t>Transport pe apa</t>
  </si>
  <si>
    <t>Transport aerian (cod 84.08.06.01 la 84.08.06.05)</t>
  </si>
  <si>
    <t>Aeroporturi</t>
  </si>
  <si>
    <t>Alte actiuni in domeniul aviatiei civile</t>
  </si>
  <si>
    <t>Conducte si alte sisteme de transport</t>
  </si>
  <si>
    <t>Alte cheltuieli în domeniul transporturilor</t>
  </si>
  <si>
    <t>Comunicatii  (85.08.01)</t>
  </si>
  <si>
    <t>Comunicatii</t>
  </si>
  <si>
    <t>Cercetare si dezvoltare in domeniul economic (cod 86.08.01 la 86.08.07)</t>
  </si>
  <si>
    <t>Cercetare si dezvoltare in domeniul actiunilor generale economice, comerciale si de munca</t>
  </si>
  <si>
    <t>Cercetare si dezvoltare in domeniul agriculturii,silviculturii, pisciculturii si vanatorii</t>
  </si>
  <si>
    <t>Cercetare si dezvoltare in domeniul combustibilului si energiei</t>
  </si>
  <si>
    <t>Cercetare si dezvoltare in domeniul industriei extractive, prelucratoare si constructiilor</t>
  </si>
  <si>
    <t>Cercetare si dezvoltare in domeniul transporturilor</t>
  </si>
  <si>
    <t>Cercetare si dezvoltare in domeniul  comunicatiilor</t>
  </si>
  <si>
    <t>Cercetare si dezvoltare in alte domenii economice</t>
  </si>
  <si>
    <t>Alte actiuni economice (cod87.08.01+ 87.08.03+87.08.04)</t>
  </si>
  <si>
    <t>Partea VII-a  REZERVE, EXCEDENT / DEFICIT</t>
  </si>
  <si>
    <t>EXCEDENT</t>
  </si>
  <si>
    <t>DEFICIT</t>
  </si>
  <si>
    <t>CONTUL DE EXECUTIE A BUGETULUI FONDURILOR EXTERNE NERAMBURSABILE</t>
  </si>
  <si>
    <t>Sume primte de administratiile locale in cadrul unor programe cu finantare nerambursabila</t>
  </si>
  <si>
    <t>040206F</t>
  </si>
  <si>
    <t>30020530F</t>
  </si>
  <si>
    <t>35020102F</t>
  </si>
  <si>
    <t xml:space="preserve">Anexa 7 </t>
  </si>
  <si>
    <t>3. Numerar net din activitatea de investititi (rd. 02- rd.03)</t>
  </si>
  <si>
    <t>Subventii de la bugetul de stat catre bugetele locale pentru finantarea reparatiilor capitale  in sanatate</t>
  </si>
  <si>
    <t>Alocari de sume din PNRR aferente componentei imprumuturi</t>
  </si>
  <si>
    <t>fonduri din imprumut rambursabil</t>
  </si>
  <si>
    <t>Finantare publica nationala</t>
  </si>
  <si>
    <t>Sume aferente din TVA</t>
  </si>
  <si>
    <t>Alocari de sume din PNRR aferente asistentei financiare nerambursabile</t>
  </si>
  <si>
    <t>Sume alocate din bugetul AFIR pentru sustinerea proiectelor din PNDR 2014-2020</t>
  </si>
  <si>
    <t>Sume alocate din sumele obtinute in urma scoaterii  la licitatie a certificatelor de emisii de gaze cu efect de sera pentru finantarea proiectelor de investitii</t>
  </si>
  <si>
    <t>sume primite in contul platilor din anul curent</t>
  </si>
  <si>
    <t>Sume primite in contulplatilor din anii anteriori</t>
  </si>
  <si>
    <t>Sume repartizate pentru institurii de spectacole si concerte</t>
  </si>
  <si>
    <t>Subventii de la bugetul de stat catre bugetele locale pentru finantarea repartiilor capitale in sanatate</t>
  </si>
  <si>
    <t>48021201d</t>
  </si>
  <si>
    <t>Sume primite in contul platilor efectuate in anul precedent</t>
  </si>
  <si>
    <t>48021202D</t>
  </si>
  <si>
    <t>48021502D</t>
  </si>
  <si>
    <t>420288D</t>
  </si>
  <si>
    <t>42028801D</t>
  </si>
  <si>
    <t>42028802D</t>
  </si>
  <si>
    <t>42028803D</t>
  </si>
  <si>
    <t>420289D</t>
  </si>
  <si>
    <t>42028901D</t>
  </si>
  <si>
    <t>42028902D</t>
  </si>
  <si>
    <t>42028903D</t>
  </si>
  <si>
    <t>4302D</t>
  </si>
  <si>
    <t xml:space="preserve">TiTL XI  Alte cheltuieli </t>
  </si>
  <si>
    <t>Titl. XV. Active nefinanciare</t>
  </si>
  <si>
    <t>Titl.XXI Plati efectuate in anii precedenti</t>
  </si>
  <si>
    <t xml:space="preserve">TOTAL XI  Alte cheltuieli </t>
  </si>
  <si>
    <t>Titl.X Proiecte cu finantare din fonduri externe nerambursabile aferente cadrului financiar 2014-2020</t>
  </si>
  <si>
    <t>Titl. XIX Rambursari de credite</t>
  </si>
  <si>
    <t xml:space="preserve">Titl.L IX  Alte cheltuieli </t>
  </si>
  <si>
    <t>Titl. XII Proiecte cu fin din sumele reprez asist fin neramb aferenta  PNRR</t>
  </si>
  <si>
    <t>Titl. XIII Proiecte cu fin din sumele aferente componentei de imprumuturi a PNRR</t>
  </si>
  <si>
    <t xml:space="preserve">Titl.XI Alte cheltuieli </t>
  </si>
  <si>
    <t xml:space="preserve">TITL XI Alte cheltuieli </t>
  </si>
  <si>
    <t>60D</t>
  </si>
  <si>
    <t>Sume primite in contul platilor efectuate in anii precedenti</t>
  </si>
  <si>
    <t>42,10D</t>
  </si>
  <si>
    <t>42,10,70D</t>
  </si>
  <si>
    <t>43,10D</t>
  </si>
  <si>
    <t>43,10,14D</t>
  </si>
  <si>
    <t>43,10,16D</t>
  </si>
  <si>
    <t>42,08,75</t>
  </si>
  <si>
    <t>48,08,31</t>
  </si>
  <si>
    <t>65,08,04</t>
  </si>
  <si>
    <t>65,08,04,02</t>
  </si>
  <si>
    <t xml:space="preserve">Titl XI Alte cheltuieli </t>
  </si>
  <si>
    <t>Titl.IX. Alte cheltuieli</t>
  </si>
  <si>
    <t>Titl.XII Proiecte cu fin din sumele reprez asist fin neramb aferenta PNRR</t>
  </si>
  <si>
    <t>Titl.XIII Proiecte cu fin din sumele aferente componentei de imprumuturi a PNRR</t>
  </si>
  <si>
    <t xml:space="preserve">Titl. XXI Plati efecutate ani precedenti </t>
  </si>
  <si>
    <t>Titl. XV Active nefinanciare</t>
  </si>
  <si>
    <t>Subventii de la bugetul de stat</t>
  </si>
  <si>
    <t>Subventii de la bugetul de stat catre institutii publice finantate partial sau integral din venituri proprii necesare sustinerii derularii proiectelor  finantate din fd externe neramb FEN postaderare,aferente perioadei de programe 2014-2020</t>
  </si>
  <si>
    <t>Subventii din bugetele locale pentru finantarea cheltuielilor de capital in domeniul sanatatii</t>
  </si>
  <si>
    <t>Sume din bugetul de stat catre bugetele locale pentru finantarea investitiilor in sanatate</t>
  </si>
  <si>
    <t>Sume alocate de la bugetul local,conform O.G.nr.19/2022,pentru sectiunea de functionare</t>
  </si>
  <si>
    <t>Subventii de la alte administratii</t>
  </si>
  <si>
    <t>Subventii din begetele locale pentru finantarea cheltuielilor de capital in domeniul sanatatii</t>
  </si>
  <si>
    <t>Sume primite de la UE/alti donatori in contul platilor efectuate si prefinantari aferente cadrului financiar</t>
  </si>
  <si>
    <t>Fondul European de Dezvoltare Regionala FEDR</t>
  </si>
  <si>
    <t>incheiat la 31 Decembrie  2023</t>
  </si>
  <si>
    <t>incheiat la 31 Decembrie 2023</t>
  </si>
  <si>
    <t>SITUATIA FLUXURILOR DE TREZORERIE   la data de 31 DECEMBRIE 2023</t>
  </si>
  <si>
    <t>SITUATIA FLUXURILOR DE TREZORERIE la data de 31 Decembrie  2023</t>
  </si>
  <si>
    <t>DEFICIT (rd.26-rd.25)</t>
  </si>
  <si>
    <t>p. Primar ,</t>
  </si>
  <si>
    <t>Ioan Doru Dăncuș</t>
  </si>
  <si>
    <t xml:space="preserve">Viceprimar desemnat , </t>
  </si>
  <si>
    <t>locuinte ANL</t>
  </si>
  <si>
    <t>16.1</t>
  </si>
  <si>
    <t xml:space="preserve">                                   SITUATIA ACTIVELOR FIXE NEAMORTIZABILE    CRESTERI   la data de 31 Decembrie 2023</t>
  </si>
  <si>
    <t>la data de 31 Decembrie 2023</t>
  </si>
  <si>
    <t>LA 31 DECEMBRIE   2023</t>
  </si>
  <si>
    <t>LA DATA DE 31 decembrie 2023</t>
  </si>
  <si>
    <t>la data de 31.12.2023</t>
  </si>
  <si>
    <t>Prevederi  bugetare initiale 2023</t>
  </si>
  <si>
    <t>Prevederi bugetare   definitive  2023</t>
  </si>
  <si>
    <t>Subventii de la bugetul de stat catre bugetele locale pentru finantarea aparaturii medicale si echipamentelor de comunicatii in urgenta in sanatate</t>
  </si>
  <si>
    <t>Subventii din bugetul de stat alocate conform contractelor incheiate cu directiile de sanatate publica</t>
  </si>
  <si>
    <t>Alte subventii primite de la administratia centrala pentru finantarea unor activitati</t>
  </si>
  <si>
    <t>42021601D</t>
  </si>
  <si>
    <t>la data de 31 decembrie 2023</t>
  </si>
  <si>
    <t>Existent 31.12. 2023</t>
  </si>
  <si>
    <t xml:space="preserve">                                                                             LA 31 DECEMBRIE 2023</t>
  </si>
  <si>
    <t>Prevederi bugetare  definitive  2023</t>
  </si>
  <si>
    <t>Incasari realizate / Plati efectuate la 31 Decembrie   2023</t>
  </si>
  <si>
    <t>42,10,89</t>
  </si>
  <si>
    <t>Alocari de sume din PNRR</t>
  </si>
  <si>
    <t>Sume din bugetul de stat catre bugetele locale pentru fin altor investitii in sanatate</t>
  </si>
  <si>
    <t>421089D</t>
  </si>
  <si>
    <t>Proiecte cu finantare din PNRR</t>
  </si>
  <si>
    <t>PNRR</t>
  </si>
  <si>
    <t>Incasari realizate / Plati efectuate la 31 deceembrie   2023</t>
  </si>
  <si>
    <t>Cofin publica acordata in cadrul Mecanismelor dinanciare SEEN</t>
  </si>
  <si>
    <t>Sumeprimite de la UE in contulplatilor efectuate</t>
  </si>
  <si>
    <t>Incasari realizate / Plati efectuate la 31 Decembrie 2022</t>
  </si>
  <si>
    <t>420242</t>
  </si>
  <si>
    <t>Subventii de la bugetul de stat catre bugetele locale pentru finantarea camerelor agricole</t>
  </si>
  <si>
    <t>420244</t>
  </si>
  <si>
    <t>420245</t>
  </si>
  <si>
    <t>VENITURILE SECTIUNII DE FUNCTIONARE (cod 00.02+00.16+00.17+00.30) - TOTAL</t>
  </si>
  <si>
    <t>VENITURI PROPRII (00.02-11.02-37.02+00.16)</t>
  </si>
  <si>
    <t>A.  VENITURI FISCALE (cod 00.04+00.09+00.10+00.11)</t>
  </si>
  <si>
    <t>VENITURILE SECTIUNII DE DEZVOLTARE (00.02+00.15+00.17+40.02+45.02) - TOTAL</t>
  </si>
  <si>
    <t>Titlul V fonduri de rezerva (cod 50.04)</t>
  </si>
  <si>
    <t>80,02 Actiuni generale economice</t>
  </si>
  <si>
    <t>Titlul VI Active financiare</t>
  </si>
</sst>
</file>

<file path=xl/styles.xml><?xml version="1.0" encoding="utf-8"?>
<styleSheet xmlns="http://schemas.openxmlformats.org/spreadsheetml/2006/main">
  <fonts count="34">
    <font>
      <sz val="10"/>
      <name val="Arial"/>
      <charset val="238"/>
    </font>
    <font>
      <sz val="9"/>
      <name val="Arial"/>
      <family val="2"/>
    </font>
    <font>
      <b/>
      <sz val="10"/>
      <name val="Arial"/>
      <family val="2"/>
    </font>
    <font>
      <b/>
      <sz val="9"/>
      <name val="Arial"/>
      <family val="2"/>
    </font>
    <font>
      <b/>
      <sz val="12"/>
      <name val="Arial"/>
      <family val="2"/>
    </font>
    <font>
      <b/>
      <sz val="11"/>
      <name val="Arial"/>
      <family val="2"/>
      <charset val="238"/>
    </font>
    <font>
      <b/>
      <sz val="10"/>
      <name val="Arial"/>
      <family val="2"/>
      <charset val="238"/>
    </font>
    <font>
      <sz val="9"/>
      <name val="Arial"/>
      <family val="2"/>
      <charset val="238"/>
    </font>
    <font>
      <b/>
      <sz val="12"/>
      <name val="Arial"/>
      <family val="2"/>
      <charset val="238"/>
    </font>
    <font>
      <sz val="11"/>
      <name val="Arial"/>
      <family val="2"/>
      <charset val="238"/>
    </font>
    <font>
      <sz val="10"/>
      <name val="Arial"/>
      <family val="2"/>
      <charset val="238"/>
    </font>
    <font>
      <sz val="10"/>
      <name val="Arial"/>
      <family val="2"/>
    </font>
    <font>
      <sz val="10"/>
      <color indexed="10"/>
      <name val="Arial"/>
      <family val="2"/>
    </font>
    <font>
      <b/>
      <sz val="11"/>
      <name val="Arial"/>
      <family val="2"/>
    </font>
    <font>
      <sz val="10"/>
      <name val="Arial"/>
      <family val="2"/>
      <charset val="238"/>
    </font>
    <font>
      <b/>
      <sz val="10"/>
      <color indexed="10"/>
      <name val="Arial"/>
      <family val="2"/>
    </font>
    <font>
      <b/>
      <sz val="9"/>
      <color indexed="81"/>
      <name val="Tahoma"/>
      <family val="2"/>
    </font>
    <font>
      <sz val="9"/>
      <color indexed="81"/>
      <name val="Tahoma"/>
      <family val="2"/>
    </font>
    <font>
      <sz val="10"/>
      <name val="Tahoma"/>
      <family val="2"/>
    </font>
    <font>
      <b/>
      <sz val="8"/>
      <name val="Arial"/>
      <family val="2"/>
    </font>
    <font>
      <b/>
      <sz val="9"/>
      <color indexed="81"/>
      <name val="Tahoma"/>
      <family val="2"/>
    </font>
    <font>
      <sz val="9"/>
      <color indexed="81"/>
      <name val="Tahoma"/>
      <family val="2"/>
    </font>
    <font>
      <sz val="8"/>
      <name val="Arial"/>
      <family val="2"/>
    </font>
    <font>
      <sz val="12"/>
      <name val="Arial"/>
      <family val="2"/>
    </font>
    <font>
      <b/>
      <sz val="8"/>
      <name val="Arial"/>
      <family val="2"/>
      <charset val="238"/>
    </font>
    <font>
      <b/>
      <sz val="9"/>
      <name val="Arial"/>
      <family val="2"/>
      <charset val="238"/>
    </font>
    <font>
      <b/>
      <sz val="9"/>
      <color indexed="81"/>
      <name val="Tahoma"/>
      <family val="2"/>
      <charset val="238"/>
    </font>
    <font>
      <sz val="9"/>
      <color indexed="81"/>
      <name val="Tahoma"/>
      <family val="2"/>
      <charset val="238"/>
    </font>
    <font>
      <sz val="10"/>
      <color rgb="FFFF0000"/>
      <name val="Arial"/>
      <family val="2"/>
      <charset val="238"/>
    </font>
    <font>
      <sz val="10"/>
      <color theme="1"/>
      <name val="Arial"/>
      <family val="2"/>
    </font>
    <font>
      <b/>
      <sz val="10"/>
      <color theme="1"/>
      <name val="Arial"/>
      <family val="2"/>
    </font>
    <font>
      <sz val="10"/>
      <color theme="1"/>
      <name val="Arial"/>
      <family val="2"/>
      <charset val="238"/>
    </font>
    <font>
      <b/>
      <sz val="11"/>
      <color theme="1"/>
      <name val="Arial"/>
      <family val="2"/>
      <charset val="238"/>
    </font>
    <font>
      <b/>
      <sz val="12"/>
      <color theme="1"/>
      <name val="Arial"/>
      <family val="2"/>
    </font>
  </fonts>
  <fills count="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00"/>
        <bgColor indexed="64"/>
      </patternFill>
    </fill>
    <fill>
      <patternFill patternType="solid">
        <fgColor theme="2"/>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s>
  <cellStyleXfs count="9">
    <xf numFmtId="0" fontId="0" fillId="0" borderId="0"/>
    <xf numFmtId="0" fontId="11" fillId="0" borderId="0"/>
    <xf numFmtId="0" fontId="10" fillId="0" borderId="0"/>
    <xf numFmtId="0" fontId="14" fillId="0" borderId="0"/>
    <xf numFmtId="0" fontId="10" fillId="0" borderId="0"/>
    <xf numFmtId="0" fontId="11" fillId="0" borderId="0"/>
    <xf numFmtId="0" fontId="11" fillId="0" borderId="0"/>
    <xf numFmtId="0" fontId="11" fillId="0" borderId="0"/>
    <xf numFmtId="0" fontId="18" fillId="0" borderId="0"/>
  </cellStyleXfs>
  <cellXfs count="453">
    <xf numFmtId="0" fontId="0" fillId="0" borderId="0" xfId="0"/>
    <xf numFmtId="0" fontId="1" fillId="2" borderId="1" xfId="0" applyFont="1" applyFill="1" applyBorder="1" applyAlignment="1">
      <alignment wrapText="1"/>
    </xf>
    <xf numFmtId="0" fontId="2" fillId="0" borderId="0" xfId="0" applyFont="1"/>
    <xf numFmtId="0" fontId="2" fillId="0" borderId="0" xfId="0" applyFont="1" applyAlignment="1">
      <alignment horizontal="center" vertical="center"/>
    </xf>
    <xf numFmtId="0" fontId="4" fillId="0" borderId="0" xfId="0" applyFont="1"/>
    <xf numFmtId="0" fontId="3" fillId="0" borderId="0" xfId="0" applyFont="1" applyAlignment="1">
      <alignment horizontal="center"/>
    </xf>
    <xf numFmtId="0" fontId="5" fillId="0" borderId="0" xfId="0" applyFont="1" applyAlignment="1">
      <alignment wrapText="1"/>
    </xf>
    <xf numFmtId="0" fontId="6" fillId="0" borderId="0" xfId="0" applyFont="1" applyAlignment="1">
      <alignment wrapText="1"/>
    </xf>
    <xf numFmtId="0" fontId="7" fillId="0" borderId="0" xfId="0" applyFont="1"/>
    <xf numFmtId="0" fontId="4" fillId="0" borderId="1" xfId="0" applyFont="1" applyBorder="1" applyAlignment="1">
      <alignment horizontal="center" vertical="center" wrapText="1"/>
    </xf>
    <xf numFmtId="0" fontId="9" fillId="2" borderId="1" xfId="0" applyFont="1" applyFill="1" applyBorder="1" applyAlignment="1">
      <alignment wrapText="1"/>
    </xf>
    <xf numFmtId="0" fontId="9" fillId="2" borderId="1" xfId="0" applyFont="1" applyFill="1" applyBorder="1"/>
    <xf numFmtId="3" fontId="9" fillId="2" borderId="1" xfId="0" applyNumberFormat="1" applyFont="1" applyFill="1" applyBorder="1"/>
    <xf numFmtId="0" fontId="9" fillId="0" borderId="0" xfId="0" applyFont="1"/>
    <xf numFmtId="0" fontId="3" fillId="2" borderId="1" xfId="0" applyFont="1" applyFill="1" applyBorder="1" applyAlignment="1">
      <alignment wrapText="1"/>
    </xf>
    <xf numFmtId="0" fontId="13" fillId="2" borderId="1" xfId="0" applyFont="1" applyFill="1" applyBorder="1" applyAlignment="1">
      <alignment wrapText="1"/>
    </xf>
    <xf numFmtId="0" fontId="13" fillId="2" borderId="1" xfId="0" applyFont="1" applyFill="1" applyBorder="1"/>
    <xf numFmtId="3" fontId="13" fillId="2" borderId="1" xfId="0" applyNumberFormat="1" applyFont="1" applyFill="1" applyBorder="1"/>
    <xf numFmtId="49" fontId="9" fillId="2" borderId="1" xfId="0" applyNumberFormat="1" applyFont="1" applyFill="1" applyBorder="1" applyAlignment="1">
      <alignment horizontal="right"/>
    </xf>
    <xf numFmtId="0" fontId="2" fillId="0" borderId="1" xfId="0" applyFont="1" applyBorder="1"/>
    <xf numFmtId="0" fontId="9" fillId="2" borderId="1" xfId="0" applyFont="1" applyFill="1" applyBorder="1" applyAlignment="1">
      <alignment horizontal="right"/>
    </xf>
    <xf numFmtId="0" fontId="11" fillId="0" borderId="1" xfId="0" applyFont="1" applyBorder="1"/>
    <xf numFmtId="0" fontId="11" fillId="0" borderId="0" xfId="0" applyFont="1" applyBorder="1"/>
    <xf numFmtId="3" fontId="5" fillId="2" borderId="1" xfId="0" applyNumberFormat="1" applyFont="1" applyFill="1" applyBorder="1"/>
    <xf numFmtId="0" fontId="5" fillId="0" borderId="0" xfId="0" applyFont="1" applyAlignment="1">
      <alignment horizontal="center" vertical="center" wrapText="1"/>
    </xf>
    <xf numFmtId="0" fontId="5" fillId="0" borderId="0" xfId="0" applyFont="1" applyAlignment="1">
      <alignment horizontal="right"/>
    </xf>
    <xf numFmtId="0" fontId="5" fillId="0" borderId="1" xfId="0" applyFont="1" applyBorder="1" applyAlignment="1">
      <alignment horizontal="center" vertical="center" wrapText="1"/>
    </xf>
    <xf numFmtId="3" fontId="9" fillId="0" borderId="1" xfId="0" applyNumberFormat="1" applyFont="1" applyBorder="1"/>
    <xf numFmtId="0" fontId="2" fillId="0" borderId="0" xfId="4" applyFont="1"/>
    <xf numFmtId="0" fontId="10" fillId="0" borderId="0" xfId="4"/>
    <xf numFmtId="0" fontId="12" fillId="0" borderId="0" xfId="4" applyFont="1"/>
    <xf numFmtId="0" fontId="11" fillId="0" borderId="0" xfId="1" applyFont="1" applyFill="1" applyBorder="1"/>
    <xf numFmtId="3" fontId="9" fillId="0" borderId="1" xfId="0" applyNumberFormat="1" applyFont="1" applyFill="1" applyBorder="1"/>
    <xf numFmtId="3" fontId="13" fillId="0" borderId="1" xfId="0" applyNumberFormat="1" applyFont="1" applyFill="1" applyBorder="1"/>
    <xf numFmtId="0" fontId="6" fillId="0" borderId="0" xfId="0" applyFont="1" applyAlignment="1">
      <alignment horizontal="center" vertical="center" wrapText="1"/>
    </xf>
    <xf numFmtId="0" fontId="2" fillId="0" borderId="0" xfId="4" applyFont="1" applyFill="1"/>
    <xf numFmtId="0" fontId="10" fillId="0" borderId="0" xfId="4" applyFill="1"/>
    <xf numFmtId="0" fontId="12" fillId="0" borderId="0" xfId="4" applyFont="1" applyFill="1"/>
    <xf numFmtId="0" fontId="10" fillId="0" borderId="0" xfId="4" applyFill="1" applyBorder="1" applyAlignment="1">
      <alignment horizontal="center"/>
    </xf>
    <xf numFmtId="3" fontId="28" fillId="0" borderId="0" xfId="4" applyNumberFormat="1" applyFont="1" applyFill="1" applyBorder="1"/>
    <xf numFmtId="0" fontId="0" fillId="0" borderId="0" xfId="0" applyAlignment="1"/>
    <xf numFmtId="0" fontId="2" fillId="0" borderId="0" xfId="0" applyFont="1" applyAlignment="1">
      <alignment horizontal="center" vertical="center" wrapText="1"/>
    </xf>
    <xf numFmtId="0" fontId="2" fillId="0" borderId="0" xfId="0" applyFont="1" applyAlignment="1">
      <alignment horizontal="right"/>
    </xf>
    <xf numFmtId="0" fontId="2" fillId="0" borderId="2" xfId="0" applyFont="1" applyBorder="1" applyAlignment="1">
      <alignment wrapText="1"/>
    </xf>
    <xf numFmtId="0" fontId="2" fillId="0" borderId="2" xfId="0" applyFont="1" applyBorder="1" applyAlignment="1">
      <alignment horizontal="center" vertical="center" wrapText="1"/>
    </xf>
    <xf numFmtId="0" fontId="0" fillId="0" borderId="1" xfId="0" applyBorder="1" applyAlignment="1">
      <alignment horizontal="center"/>
    </xf>
    <xf numFmtId="0" fontId="7" fillId="2" borderId="1" xfId="0" applyFont="1" applyFill="1" applyBorder="1" applyAlignment="1">
      <alignment horizontal="center" wrapText="1"/>
    </xf>
    <xf numFmtId="0" fontId="10" fillId="2" borderId="1" xfId="0" applyFont="1" applyFill="1" applyBorder="1" applyAlignment="1">
      <alignment horizontal="center"/>
    </xf>
    <xf numFmtId="0" fontId="0" fillId="0" borderId="1" xfId="0" applyBorder="1"/>
    <xf numFmtId="0" fontId="7" fillId="2" borderId="1" xfId="0" applyFont="1" applyFill="1" applyBorder="1" applyAlignment="1">
      <alignment wrapText="1"/>
    </xf>
    <xf numFmtId="49" fontId="10" fillId="2" borderId="1" xfId="0" applyNumberFormat="1" applyFont="1" applyFill="1" applyBorder="1" applyAlignment="1">
      <alignment horizontal="right"/>
    </xf>
    <xf numFmtId="3" fontId="10" fillId="2" borderId="1" xfId="0" applyNumberFormat="1" applyFont="1" applyFill="1" applyBorder="1"/>
    <xf numFmtId="49" fontId="2" fillId="2" borderId="1" xfId="0" applyNumberFormat="1" applyFont="1" applyFill="1" applyBorder="1" applyAlignment="1">
      <alignment horizontal="right"/>
    </xf>
    <xf numFmtId="3" fontId="2" fillId="2" borderId="1" xfId="0" applyNumberFormat="1" applyFont="1" applyFill="1" applyBorder="1"/>
    <xf numFmtId="3" fontId="2" fillId="0" borderId="1" xfId="0" applyNumberFormat="1" applyFont="1" applyFill="1" applyBorder="1"/>
    <xf numFmtId="3" fontId="7" fillId="0" borderId="1" xfId="0" applyNumberFormat="1" applyFont="1" applyBorder="1"/>
    <xf numFmtId="0" fontId="10" fillId="2" borderId="1" xfId="0" applyFont="1" applyFill="1" applyBorder="1"/>
    <xf numFmtId="0" fontId="7" fillId="0" borderId="3" xfId="0" applyFont="1" applyBorder="1"/>
    <xf numFmtId="0" fontId="2" fillId="2" borderId="1" xfId="0" applyFont="1" applyFill="1" applyBorder="1"/>
    <xf numFmtId="0" fontId="7" fillId="0" borderId="1" xfId="0" applyFont="1" applyBorder="1"/>
    <xf numFmtId="3" fontId="10" fillId="0" borderId="1" xfId="0" applyNumberFormat="1" applyFont="1" applyBorder="1"/>
    <xf numFmtId="0" fontId="2" fillId="2" borderId="1" xfId="0" applyFont="1" applyFill="1" applyBorder="1" applyAlignment="1">
      <alignment horizontal="right"/>
    </xf>
    <xf numFmtId="0" fontId="11" fillId="2" borderId="1" xfId="0" applyFont="1" applyFill="1" applyBorder="1"/>
    <xf numFmtId="3" fontId="11" fillId="2" borderId="1" xfId="0" applyNumberFormat="1" applyFont="1" applyFill="1" applyBorder="1"/>
    <xf numFmtId="0" fontId="10" fillId="0" borderId="0" xfId="2"/>
    <xf numFmtId="0" fontId="2" fillId="0" borderId="0" xfId="2" applyFont="1"/>
    <xf numFmtId="0" fontId="2" fillId="0" borderId="0" xfId="2" applyFont="1" applyBorder="1" applyAlignment="1">
      <alignment horizontal="center"/>
    </xf>
    <xf numFmtId="0" fontId="12" fillId="3" borderId="0" xfId="2" applyFont="1" applyFill="1"/>
    <xf numFmtId="0" fontId="15" fillId="3" borderId="0" xfId="2" applyFont="1" applyFill="1"/>
    <xf numFmtId="0" fontId="15" fillId="0" borderId="0" xfId="2" applyFont="1" applyFill="1"/>
    <xf numFmtId="0" fontId="12" fillId="0" borderId="0" xfId="2" applyFont="1"/>
    <xf numFmtId="0" fontId="12" fillId="0" borderId="0" xfId="2" applyFont="1" applyFill="1"/>
    <xf numFmtId="0" fontId="10" fillId="0" borderId="0" xfId="2" applyFill="1"/>
    <xf numFmtId="4" fontId="2" fillId="0" borderId="0" xfId="2" applyNumberFormat="1" applyFont="1" applyFill="1"/>
    <xf numFmtId="0" fontId="12" fillId="0" borderId="0" xfId="1" applyFont="1" applyFill="1" applyBorder="1"/>
    <xf numFmtId="0" fontId="10" fillId="0" borderId="0" xfId="2" applyBorder="1"/>
    <xf numFmtId="3" fontId="28" fillId="0" borderId="0" xfId="2" applyNumberFormat="1" applyFont="1" applyBorder="1"/>
    <xf numFmtId="3" fontId="11" fillId="0" borderId="0" xfId="2" applyNumberFormat="1" applyFont="1" applyBorder="1"/>
    <xf numFmtId="0" fontId="11" fillId="0" borderId="0" xfId="2" applyFont="1"/>
    <xf numFmtId="0" fontId="1" fillId="0" borderId="0" xfId="0" applyFont="1"/>
    <xf numFmtId="0" fontId="4" fillId="0" borderId="0" xfId="0" applyFont="1" applyAlignment="1"/>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5" xfId="0" applyFont="1" applyBorder="1" applyAlignment="1">
      <alignment horizontal="center" vertical="center"/>
    </xf>
    <xf numFmtId="0" fontId="19" fillId="0" borderId="5" xfId="0" applyFont="1" applyBorder="1" applyAlignment="1">
      <alignment horizontal="center" vertical="center" wrapText="1"/>
    </xf>
    <xf numFmtId="0" fontId="19" fillId="0" borderId="6" xfId="0" applyFont="1" applyBorder="1" applyAlignment="1">
      <alignment horizontal="center" vertical="center" wrapText="1"/>
    </xf>
    <xf numFmtId="0" fontId="1" fillId="0" borderId="7" xfId="0" applyFont="1" applyBorder="1" applyAlignment="1">
      <alignment horizontal="center" vertical="center" wrapText="1"/>
    </xf>
    <xf numFmtId="0" fontId="1" fillId="0" borderId="1" xfId="0" applyFont="1" applyBorder="1" applyAlignment="1">
      <alignment horizontal="center" vertical="center" wrapText="1"/>
    </xf>
    <xf numFmtId="0" fontId="3" fillId="0" borderId="1" xfId="0" applyFont="1" applyBorder="1" applyAlignment="1">
      <alignment horizontal="center" vertical="center" wrapText="1"/>
    </xf>
    <xf numFmtId="0" fontId="1" fillId="0" borderId="1" xfId="0" applyFont="1" applyBorder="1" applyAlignment="1">
      <alignment horizontal="center" vertical="center"/>
    </xf>
    <xf numFmtId="0" fontId="1" fillId="0" borderId="8" xfId="0" applyFont="1" applyBorder="1" applyAlignment="1">
      <alignment horizontal="center" vertical="center" wrapText="1"/>
    </xf>
    <xf numFmtId="0" fontId="1" fillId="0" borderId="7" xfId="0" applyFont="1" applyBorder="1" applyAlignment="1">
      <alignment wrapText="1"/>
    </xf>
    <xf numFmtId="49" fontId="1" fillId="0" borderId="1" xfId="0" applyNumberFormat="1" applyFont="1" applyBorder="1" applyAlignment="1">
      <alignment horizontal="center"/>
    </xf>
    <xf numFmtId="3" fontId="3" fillId="0" borderId="1" xfId="0" applyNumberFormat="1" applyFont="1" applyBorder="1"/>
    <xf numFmtId="3" fontId="1" fillId="0" borderId="1" xfId="0" applyNumberFormat="1" applyFont="1" applyBorder="1"/>
    <xf numFmtId="3" fontId="1" fillId="0" borderId="8" xfId="0" applyNumberFormat="1" applyFont="1" applyBorder="1"/>
    <xf numFmtId="0" fontId="1" fillId="2" borderId="7" xfId="0" applyFont="1" applyFill="1" applyBorder="1" applyAlignment="1">
      <alignment wrapText="1"/>
    </xf>
    <xf numFmtId="49" fontId="1" fillId="2" borderId="1" xfId="0" applyNumberFormat="1" applyFont="1" applyFill="1" applyBorder="1" applyAlignment="1">
      <alignment horizontal="center"/>
    </xf>
    <xf numFmtId="3" fontId="3" fillId="0" borderId="1" xfId="0" applyNumberFormat="1" applyFont="1" applyFill="1" applyBorder="1"/>
    <xf numFmtId="3" fontId="1" fillId="0" borderId="1" xfId="0" applyNumberFormat="1" applyFont="1" applyFill="1" applyBorder="1"/>
    <xf numFmtId="3" fontId="1" fillId="0" borderId="0" xfId="0" applyNumberFormat="1" applyFont="1" applyFill="1" applyBorder="1"/>
    <xf numFmtId="3" fontId="1" fillId="0" borderId="8" xfId="0" applyNumberFormat="1" applyFont="1" applyFill="1" applyBorder="1"/>
    <xf numFmtId="3" fontId="0" fillId="0" borderId="0" xfId="0" applyNumberFormat="1" applyFill="1"/>
    <xf numFmtId="3" fontId="0" fillId="0" borderId="0" xfId="0" applyNumberFormat="1"/>
    <xf numFmtId="0" fontId="3" fillId="2" borderId="7" xfId="0" applyFont="1" applyFill="1" applyBorder="1" applyAlignment="1">
      <alignment wrapText="1"/>
    </xf>
    <xf numFmtId="49" fontId="3" fillId="2" borderId="1" xfId="0" applyNumberFormat="1" applyFont="1" applyFill="1" applyBorder="1" applyAlignment="1">
      <alignment horizontal="center"/>
    </xf>
    <xf numFmtId="3" fontId="3" fillId="0" borderId="8" xfId="0" applyNumberFormat="1" applyFont="1" applyFill="1" applyBorder="1"/>
    <xf numFmtId="3" fontId="0" fillId="0" borderId="8" xfId="0" applyNumberFormat="1" applyFill="1" applyBorder="1"/>
    <xf numFmtId="0" fontId="1" fillId="2" borderId="1" xfId="0" applyFont="1" applyFill="1" applyBorder="1" applyAlignment="1">
      <alignment horizontal="center"/>
    </xf>
    <xf numFmtId="0" fontId="3" fillId="2" borderId="1" xfId="0" applyFont="1" applyFill="1" applyBorder="1" applyAlignment="1">
      <alignment horizontal="center"/>
    </xf>
    <xf numFmtId="3" fontId="3" fillId="2" borderId="1" xfId="0" applyNumberFormat="1" applyFont="1" applyFill="1" applyBorder="1"/>
    <xf numFmtId="3" fontId="3" fillId="2" borderId="8" xfId="0" applyNumberFormat="1" applyFont="1" applyFill="1" applyBorder="1"/>
    <xf numFmtId="3" fontId="7" fillId="2" borderId="1" xfId="0" applyNumberFormat="1" applyFont="1" applyFill="1" applyBorder="1"/>
    <xf numFmtId="3" fontId="1" fillId="2" borderId="1" xfId="0" applyNumberFormat="1" applyFont="1" applyFill="1" applyBorder="1"/>
    <xf numFmtId="3" fontId="1" fillId="2" borderId="8" xfId="0" applyNumberFormat="1" applyFont="1" applyFill="1" applyBorder="1"/>
    <xf numFmtId="0" fontId="1" fillId="2" borderId="9" xfId="0" applyFont="1" applyFill="1" applyBorder="1" applyAlignment="1">
      <alignment wrapText="1"/>
    </xf>
    <xf numFmtId="49" fontId="1" fillId="2" borderId="2" xfId="0" applyNumberFormat="1" applyFont="1" applyFill="1" applyBorder="1" applyAlignment="1">
      <alignment horizontal="center"/>
    </xf>
    <xf numFmtId="3" fontId="3" fillId="2" borderId="2" xfId="0" applyNumberFormat="1" applyFont="1" applyFill="1" applyBorder="1"/>
    <xf numFmtId="3" fontId="1" fillId="2" borderId="2" xfId="0" applyNumberFormat="1" applyFont="1" applyFill="1" applyBorder="1"/>
    <xf numFmtId="3" fontId="1" fillId="2" borderId="10" xfId="0" applyNumberFormat="1" applyFont="1" applyFill="1" applyBorder="1"/>
    <xf numFmtId="0" fontId="3" fillId="2" borderId="11" xfId="0" applyFont="1" applyFill="1" applyBorder="1" applyAlignment="1">
      <alignment wrapText="1"/>
    </xf>
    <xf numFmtId="0" fontId="3" fillId="2" borderId="12" xfId="0" applyFont="1" applyFill="1" applyBorder="1" applyAlignment="1">
      <alignment horizontal="center"/>
    </xf>
    <xf numFmtId="3" fontId="3" fillId="2" borderId="12" xfId="0" applyNumberFormat="1" applyFont="1" applyFill="1" applyBorder="1"/>
    <xf numFmtId="3" fontId="3" fillId="2" borderId="13" xfId="0" applyNumberFormat="1" applyFont="1" applyFill="1" applyBorder="1"/>
    <xf numFmtId="3" fontId="1" fillId="0" borderId="0" xfId="0" applyNumberFormat="1" applyFont="1"/>
    <xf numFmtId="0" fontId="2" fillId="0" borderId="0" xfId="0" applyFont="1" applyAlignment="1">
      <alignment wrapText="1"/>
    </xf>
    <xf numFmtId="0" fontId="3" fillId="0" borderId="6" xfId="0" applyFont="1" applyBorder="1" applyAlignment="1">
      <alignment horizontal="center" vertical="center" wrapText="1"/>
    </xf>
    <xf numFmtId="0" fontId="1" fillId="2" borderId="0" xfId="0" applyFont="1" applyFill="1" applyBorder="1" applyAlignment="1">
      <alignment wrapText="1"/>
    </xf>
    <xf numFmtId="0" fontId="1" fillId="2" borderId="0" xfId="0" applyFont="1" applyFill="1" applyBorder="1" applyAlignment="1">
      <alignment horizontal="center"/>
    </xf>
    <xf numFmtId="3" fontId="1" fillId="2" borderId="0" xfId="0" applyNumberFormat="1" applyFont="1" applyFill="1" applyBorder="1"/>
    <xf numFmtId="3" fontId="1" fillId="0" borderId="0" xfId="0" applyNumberFormat="1" applyFont="1" applyBorder="1"/>
    <xf numFmtId="0" fontId="2" fillId="0" borderId="0" xfId="0" applyFont="1" applyAlignment="1"/>
    <xf numFmtId="0" fontId="3" fillId="0" borderId="0" xfId="0" applyFont="1"/>
    <xf numFmtId="0" fontId="3" fillId="0" borderId="14" xfId="0" applyFont="1" applyBorder="1" applyAlignment="1">
      <alignment horizontal="center" vertical="center" wrapText="1"/>
    </xf>
    <xf numFmtId="3" fontId="1" fillId="2" borderId="15" xfId="0" applyNumberFormat="1" applyFont="1" applyFill="1" applyBorder="1"/>
    <xf numFmtId="3" fontId="3" fillId="2" borderId="16" xfId="0" applyNumberFormat="1" applyFont="1" applyFill="1" applyBorder="1"/>
    <xf numFmtId="0" fontId="3" fillId="0" borderId="2" xfId="0" applyFont="1" applyBorder="1" applyAlignment="1">
      <alignment vertical="center" wrapText="1"/>
    </xf>
    <xf numFmtId="0" fontId="3" fillId="0" borderId="2" xfId="0" applyFont="1" applyBorder="1" applyAlignment="1">
      <alignment horizontal="center" vertical="center" wrapText="1"/>
    </xf>
    <xf numFmtId="0" fontId="3" fillId="0" borderId="10" xfId="0" applyFont="1" applyBorder="1" applyAlignment="1">
      <alignment vertical="center" wrapText="1"/>
    </xf>
    <xf numFmtId="0" fontId="3" fillId="0" borderId="7" xfId="0" applyFont="1" applyBorder="1" applyAlignment="1">
      <alignment horizontal="center" vertical="center" wrapText="1"/>
    </xf>
    <xf numFmtId="0" fontId="3" fillId="0" borderId="10" xfId="0" applyFont="1" applyBorder="1" applyAlignment="1">
      <alignment horizontal="center" vertical="center" wrapText="1"/>
    </xf>
    <xf numFmtId="0" fontId="1" fillId="2" borderId="1" xfId="0" applyFont="1" applyFill="1" applyBorder="1"/>
    <xf numFmtId="0" fontId="3" fillId="2" borderId="1" xfId="0" applyFont="1" applyFill="1" applyBorder="1"/>
    <xf numFmtId="3" fontId="7" fillId="2" borderId="8" xfId="0" applyNumberFormat="1" applyFont="1" applyFill="1" applyBorder="1"/>
    <xf numFmtId="0" fontId="1" fillId="0" borderId="1" xfId="0" applyFont="1" applyFill="1" applyBorder="1" applyAlignment="1">
      <alignment horizontal="center"/>
    </xf>
    <xf numFmtId="0" fontId="3" fillId="2" borderId="12" xfId="0" applyFont="1" applyFill="1" applyBorder="1"/>
    <xf numFmtId="3" fontId="3" fillId="0" borderId="12" xfId="0" applyNumberFormat="1" applyFont="1" applyFill="1" applyBorder="1"/>
    <xf numFmtId="0" fontId="22" fillId="0" borderId="0" xfId="0" applyFont="1"/>
    <xf numFmtId="0" fontId="19" fillId="0" borderId="0" xfId="0" applyFont="1" applyAlignment="1">
      <alignment horizontal="center" vertical="center" wrapText="1"/>
    </xf>
    <xf numFmtId="0" fontId="19" fillId="0" borderId="0" xfId="0" applyFont="1"/>
    <xf numFmtId="0" fontId="23" fillId="0" borderId="0" xfId="0" applyFont="1"/>
    <xf numFmtId="0" fontId="19" fillId="0" borderId="17" xfId="0" applyFont="1" applyBorder="1" applyAlignment="1">
      <alignment horizontal="center" vertical="center"/>
    </xf>
    <xf numFmtId="0" fontId="19" fillId="0" borderId="2" xfId="0" applyFont="1" applyBorder="1" applyAlignment="1">
      <alignment horizontal="center" vertical="center"/>
    </xf>
    <xf numFmtId="0" fontId="19" fillId="0" borderId="18" xfId="0" applyFont="1" applyBorder="1" applyAlignment="1">
      <alignment horizontal="center" vertical="center" wrapText="1"/>
    </xf>
    <xf numFmtId="0" fontId="19" fillId="0" borderId="19" xfId="0" applyFont="1" applyBorder="1" applyAlignment="1">
      <alignment horizontal="center" vertical="center" wrapText="1"/>
    </xf>
    <xf numFmtId="0" fontId="19" fillId="0" borderId="20" xfId="0" applyFont="1" applyBorder="1" applyAlignment="1">
      <alignment wrapText="1"/>
    </xf>
    <xf numFmtId="0" fontId="19" fillId="0" borderId="20" xfId="0" applyFont="1" applyBorder="1" applyAlignment="1">
      <alignment horizontal="center" vertical="center" wrapText="1"/>
    </xf>
    <xf numFmtId="0" fontId="19" fillId="0" borderId="1" xfId="0" applyFont="1" applyFill="1" applyBorder="1" applyAlignment="1">
      <alignment horizontal="center" vertical="center" wrapText="1"/>
    </xf>
    <xf numFmtId="0" fontId="19" fillId="0" borderId="1" xfId="0" applyFont="1" applyBorder="1" applyAlignment="1">
      <alignment horizontal="center" vertical="center" wrapText="1"/>
    </xf>
    <xf numFmtId="0" fontId="19" fillId="0" borderId="1" xfId="0" applyFont="1" applyBorder="1" applyAlignment="1">
      <alignment wrapText="1"/>
    </xf>
    <xf numFmtId="0" fontId="19" fillId="0" borderId="1" xfId="0" applyFont="1" applyBorder="1"/>
    <xf numFmtId="0" fontId="19" fillId="0" borderId="19" xfId="0" applyFont="1" applyBorder="1" applyAlignment="1">
      <alignment vertical="center" wrapText="1"/>
    </xf>
    <xf numFmtId="0" fontId="22" fillId="2" borderId="1" xfId="0" applyFont="1" applyFill="1" applyBorder="1" applyAlignment="1">
      <alignment wrapText="1"/>
    </xf>
    <xf numFmtId="49" fontId="22" fillId="2" borderId="1" xfId="0" applyNumberFormat="1" applyFont="1" applyFill="1" applyBorder="1" applyAlignment="1">
      <alignment horizontal="center"/>
    </xf>
    <xf numFmtId="3" fontId="19" fillId="2" borderId="1" xfId="0" applyNumberFormat="1" applyFont="1" applyFill="1" applyBorder="1"/>
    <xf numFmtId="3" fontId="22" fillId="2" borderId="1" xfId="0" applyNumberFormat="1" applyFont="1" applyFill="1" applyBorder="1"/>
    <xf numFmtId="3" fontId="22" fillId="0" borderId="1" xfId="0" applyNumberFormat="1" applyFont="1" applyBorder="1"/>
    <xf numFmtId="3" fontId="19" fillId="0" borderId="1" xfId="0" applyNumberFormat="1" applyFont="1" applyBorder="1"/>
    <xf numFmtId="3" fontId="22" fillId="0" borderId="0" xfId="0" applyNumberFormat="1" applyFont="1"/>
    <xf numFmtId="0" fontId="19" fillId="2" borderId="1" xfId="0" applyFont="1" applyFill="1" applyBorder="1" applyAlignment="1">
      <alignment wrapText="1"/>
    </xf>
    <xf numFmtId="49" fontId="19" fillId="2" borderId="1" xfId="0" applyNumberFormat="1" applyFont="1" applyFill="1" applyBorder="1" applyAlignment="1">
      <alignment horizontal="center"/>
    </xf>
    <xf numFmtId="3" fontId="24" fillId="0" borderId="1" xfId="0" applyNumberFormat="1" applyFont="1" applyBorder="1"/>
    <xf numFmtId="3" fontId="19" fillId="0" borderId="0" xfId="0" applyNumberFormat="1" applyFont="1"/>
    <xf numFmtId="0" fontId="22" fillId="0" borderId="1" xfId="0" applyFont="1" applyFill="1" applyBorder="1" applyAlignment="1">
      <alignment wrapText="1"/>
    </xf>
    <xf numFmtId="49" fontId="22" fillId="0" borderId="1" xfId="0" applyNumberFormat="1" applyFont="1" applyFill="1" applyBorder="1" applyAlignment="1">
      <alignment horizontal="center"/>
    </xf>
    <xf numFmtId="3" fontId="19" fillId="0" borderId="1" xfId="0" applyNumberFormat="1" applyFont="1" applyFill="1" applyBorder="1"/>
    <xf numFmtId="3" fontId="22" fillId="0" borderId="0" xfId="0" applyNumberFormat="1" applyFont="1" applyFill="1"/>
    <xf numFmtId="0" fontId="22" fillId="0" borderId="0" xfId="0" applyFont="1" applyFill="1"/>
    <xf numFmtId="3" fontId="22" fillId="0" borderId="1" xfId="0" applyNumberFormat="1" applyFont="1" applyFill="1" applyBorder="1"/>
    <xf numFmtId="0" fontId="22" fillId="2" borderId="1" xfId="0" applyFont="1" applyFill="1" applyBorder="1" applyAlignment="1">
      <alignment horizontal="center"/>
    </xf>
    <xf numFmtId="0" fontId="19" fillId="2" borderId="1" xfId="0" applyFont="1" applyFill="1" applyBorder="1" applyAlignment="1">
      <alignment horizontal="center"/>
    </xf>
    <xf numFmtId="0" fontId="22" fillId="2" borderId="0" xfId="0" applyFont="1" applyFill="1" applyBorder="1" applyAlignment="1">
      <alignment wrapText="1"/>
    </xf>
    <xf numFmtId="0" fontId="22" fillId="2" borderId="0" xfId="0" applyFont="1" applyFill="1" applyBorder="1" applyAlignment="1">
      <alignment horizontal="center"/>
    </xf>
    <xf numFmtId="3" fontId="22" fillId="2" borderId="0" xfId="0" applyNumberFormat="1" applyFont="1" applyFill="1" applyBorder="1"/>
    <xf numFmtId="0" fontId="11" fillId="0" borderId="0" xfId="0" applyFont="1"/>
    <xf numFmtId="0" fontId="11" fillId="0" borderId="0" xfId="0" applyFont="1" applyAlignment="1"/>
    <xf numFmtId="0" fontId="3" fillId="0" borderId="17" xfId="0" applyFont="1" applyBorder="1"/>
    <xf numFmtId="0" fontId="3" fillId="0" borderId="2" xfId="0" applyFont="1" applyBorder="1"/>
    <xf numFmtId="0" fontId="3" fillId="0" borderId="18"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20" xfId="0" applyFont="1" applyBorder="1" applyAlignment="1">
      <alignment horizontal="center" vertical="center" wrapText="1"/>
    </xf>
    <xf numFmtId="0" fontId="3" fillId="0" borderId="21" xfId="0" applyFont="1" applyBorder="1" applyAlignment="1">
      <alignment horizontal="center" vertical="center" wrapText="1"/>
    </xf>
    <xf numFmtId="0" fontId="2" fillId="0" borderId="19" xfId="0" applyFont="1" applyBorder="1" applyAlignment="1">
      <alignment horizontal="center" vertical="center" wrapText="1"/>
    </xf>
    <xf numFmtId="0" fontId="1" fillId="2" borderId="19" xfId="0" applyFont="1" applyFill="1" applyBorder="1" applyAlignment="1">
      <alignment wrapText="1"/>
    </xf>
    <xf numFmtId="49" fontId="1" fillId="2" borderId="19" xfId="0" applyNumberFormat="1" applyFont="1" applyFill="1" applyBorder="1" applyAlignment="1">
      <alignment horizontal="center"/>
    </xf>
    <xf numFmtId="49" fontId="1" fillId="0" borderId="19" xfId="0" applyNumberFormat="1" applyFont="1" applyFill="1" applyBorder="1" applyAlignment="1">
      <alignment horizontal="center"/>
    </xf>
    <xf numFmtId="0" fontId="3" fillId="0" borderId="22" xfId="0" applyFont="1" applyBorder="1" applyAlignment="1">
      <alignment horizontal="center" vertical="center" wrapText="1"/>
    </xf>
    <xf numFmtId="0" fontId="11" fillId="0" borderId="22" xfId="0" applyFont="1" applyBorder="1"/>
    <xf numFmtId="0" fontId="2" fillId="0" borderId="1" xfId="0" applyFont="1" applyBorder="1" applyAlignment="1">
      <alignment horizontal="center" vertical="center" wrapText="1"/>
    </xf>
    <xf numFmtId="0" fontId="11" fillId="0" borderId="1" xfId="0" applyFont="1" applyBorder="1" applyAlignment="1">
      <alignment horizontal="center" vertical="center"/>
    </xf>
    <xf numFmtId="49" fontId="1" fillId="2" borderId="19" xfId="0" applyNumberFormat="1" applyFont="1" applyFill="1" applyBorder="1"/>
    <xf numFmtId="3" fontId="1" fillId="2" borderId="19" xfId="0" applyNumberFormat="1" applyFont="1" applyFill="1" applyBorder="1"/>
    <xf numFmtId="49" fontId="1" fillId="2" borderId="1" xfId="0" applyNumberFormat="1" applyFont="1" applyFill="1" applyBorder="1"/>
    <xf numFmtId="3" fontId="1" fillId="0" borderId="19" xfId="0" applyNumberFormat="1" applyFont="1" applyFill="1" applyBorder="1"/>
    <xf numFmtId="49" fontId="3" fillId="2" borderId="1" xfId="0" applyNumberFormat="1" applyFont="1" applyFill="1" applyBorder="1"/>
    <xf numFmtId="0" fontId="2" fillId="0" borderId="22" xfId="0" applyFont="1" applyBorder="1"/>
    <xf numFmtId="3" fontId="25" fillId="2" borderId="1" xfId="0" applyNumberFormat="1" applyFont="1" applyFill="1" applyBorder="1"/>
    <xf numFmtId="3" fontId="11" fillId="0" borderId="1" xfId="0" applyNumberFormat="1" applyFont="1" applyBorder="1"/>
    <xf numFmtId="3" fontId="1" fillId="2" borderId="22" xfId="0" applyNumberFormat="1" applyFont="1" applyFill="1" applyBorder="1"/>
    <xf numFmtId="3" fontId="25" fillId="0" borderId="1" xfId="0" applyNumberFormat="1" applyFont="1" applyFill="1" applyBorder="1"/>
    <xf numFmtId="3" fontId="3" fillId="2" borderId="22" xfId="0" applyNumberFormat="1" applyFont="1" applyFill="1" applyBorder="1"/>
    <xf numFmtId="0" fontId="1" fillId="0" borderId="0" xfId="0" applyFont="1" applyFill="1"/>
    <xf numFmtId="0" fontId="1" fillId="2" borderId="0" xfId="0" applyFont="1" applyFill="1" applyBorder="1"/>
    <xf numFmtId="0" fontId="2" fillId="0" borderId="0" xfId="1" applyFont="1"/>
    <xf numFmtId="0" fontId="2" fillId="0" borderId="0" xfId="1" applyFont="1" applyFill="1"/>
    <xf numFmtId="3" fontId="2" fillId="0" borderId="1" xfId="1" applyNumberFormat="1" applyFont="1" applyFill="1" applyBorder="1"/>
    <xf numFmtId="0" fontId="2" fillId="3" borderId="0" xfId="1" applyFont="1" applyFill="1"/>
    <xf numFmtId="3" fontId="2" fillId="0" borderId="21" xfId="1" applyNumberFormat="1" applyFont="1" applyBorder="1"/>
    <xf numFmtId="3" fontId="2" fillId="0" borderId="1" xfId="1" applyNumberFormat="1" applyFont="1" applyBorder="1"/>
    <xf numFmtId="3" fontId="11" fillId="0" borderId="22" xfId="1" applyNumberFormat="1" applyFont="1" applyBorder="1"/>
    <xf numFmtId="3" fontId="11" fillId="0" borderId="23" xfId="1" applyNumberFormat="1" applyFont="1" applyFill="1" applyBorder="1"/>
    <xf numFmtId="3" fontId="11" fillId="0" borderId="22" xfId="1" applyNumberFormat="1" applyFont="1" applyFill="1" applyBorder="1"/>
    <xf numFmtId="3" fontId="2" fillId="4" borderId="21" xfId="1" applyNumberFormat="1" applyFont="1" applyFill="1" applyBorder="1"/>
    <xf numFmtId="3" fontId="2" fillId="4" borderId="1" xfId="1" applyNumberFormat="1" applyFont="1" applyFill="1" applyBorder="1"/>
    <xf numFmtId="0" fontId="2" fillId="4" borderId="0" xfId="1" applyFont="1" applyFill="1"/>
    <xf numFmtId="0" fontId="4" fillId="3" borderId="0" xfId="1" applyFont="1" applyFill="1"/>
    <xf numFmtId="0" fontId="11" fillId="0" borderId="0" xfId="1" applyFont="1"/>
    <xf numFmtId="0" fontId="11" fillId="3" borderId="0" xfId="1" applyFont="1" applyFill="1"/>
    <xf numFmtId="3" fontId="2" fillId="0" borderId="22" xfId="1" applyNumberFormat="1" applyFont="1" applyBorder="1"/>
    <xf numFmtId="3" fontId="2" fillId="0" borderId="0" xfId="1" applyNumberFormat="1" applyFont="1" applyBorder="1"/>
    <xf numFmtId="0" fontId="2" fillId="0" borderId="0" xfId="0" applyFont="1" applyAlignment="1">
      <alignment horizontal="left" vertical="center" wrapText="1"/>
    </xf>
    <xf numFmtId="0" fontId="3" fillId="0" borderId="0" xfId="6" applyFont="1" applyAlignment="1">
      <alignment horizontal="left"/>
    </xf>
    <xf numFmtId="0" fontId="3" fillId="0" borderId="0" xfId="0" applyFont="1" applyAlignment="1"/>
    <xf numFmtId="0" fontId="2" fillId="0" borderId="0" xfId="4" applyFont="1" applyFill="1" applyAlignment="1">
      <alignment horizontal="left"/>
    </xf>
    <xf numFmtId="0" fontId="2" fillId="0" borderId="0" xfId="1" applyFont="1" applyFill="1" applyAlignment="1"/>
    <xf numFmtId="0" fontId="2" fillId="0" borderId="0" xfId="2" applyFont="1" applyAlignment="1"/>
    <xf numFmtId="0" fontId="10" fillId="0" borderId="0" xfId="4" applyAlignment="1">
      <alignment horizontal="left"/>
    </xf>
    <xf numFmtId="0" fontId="12" fillId="3" borderId="0" xfId="2" applyFont="1" applyFill="1" applyBorder="1"/>
    <xf numFmtId="0" fontId="15" fillId="3" borderId="0" xfId="2" applyFont="1" applyFill="1" applyBorder="1"/>
    <xf numFmtId="0" fontId="12" fillId="0" borderId="0" xfId="2" applyFont="1" applyBorder="1"/>
    <xf numFmtId="0" fontId="12" fillId="0" borderId="0" xfId="2" applyFont="1" applyFill="1" applyBorder="1"/>
    <xf numFmtId="0" fontId="10" fillId="0" borderId="0" xfId="2" applyFill="1" applyBorder="1"/>
    <xf numFmtId="0" fontId="2" fillId="0" borderId="0" xfId="2" applyFont="1" applyBorder="1"/>
    <xf numFmtId="0" fontId="2" fillId="0" borderId="24" xfId="2" applyFont="1" applyBorder="1" applyAlignment="1">
      <alignment horizontal="center" wrapText="1"/>
    </xf>
    <xf numFmtId="0" fontId="2" fillId="0" borderId="24" xfId="2" applyFont="1" applyBorder="1" applyAlignment="1">
      <alignment wrapText="1"/>
    </xf>
    <xf numFmtId="0" fontId="6" fillId="0" borderId="24" xfId="5" applyFont="1" applyBorder="1" applyAlignment="1">
      <alignment horizontal="center" vertical="center" wrapText="1"/>
    </xf>
    <xf numFmtId="0" fontId="2" fillId="0" borderId="24" xfId="5" applyFont="1" applyBorder="1" applyAlignment="1">
      <alignment horizontal="center" vertical="center" wrapText="1"/>
    </xf>
    <xf numFmtId="0" fontId="2" fillId="3" borderId="24" xfId="2" applyFont="1" applyFill="1" applyBorder="1" applyAlignment="1">
      <alignment wrapText="1"/>
    </xf>
    <xf numFmtId="0" fontId="2" fillId="3" borderId="24" xfId="2" applyFont="1" applyFill="1" applyBorder="1"/>
    <xf numFmtId="3" fontId="2" fillId="3" borderId="24" xfId="2" applyNumberFormat="1" applyFont="1" applyFill="1" applyBorder="1"/>
    <xf numFmtId="0" fontId="11" fillId="0" borderId="24" xfId="2" applyFont="1" applyBorder="1" applyAlignment="1">
      <alignment wrapText="1"/>
    </xf>
    <xf numFmtId="0" fontId="2" fillId="0" borderId="24" xfId="2" applyFont="1" applyBorder="1"/>
    <xf numFmtId="3" fontId="2" fillId="0" borderId="24" xfId="2" applyNumberFormat="1" applyFont="1" applyBorder="1"/>
    <xf numFmtId="3" fontId="2" fillId="0" borderId="24" xfId="2" applyNumberFormat="1" applyFont="1" applyFill="1" applyBorder="1"/>
    <xf numFmtId="0" fontId="10" fillId="0" borderId="24" xfId="2" applyBorder="1" applyAlignment="1">
      <alignment wrapText="1"/>
    </xf>
    <xf numFmtId="0" fontId="10" fillId="0" borderId="24" xfId="2" applyBorder="1"/>
    <xf numFmtId="3" fontId="10" fillId="0" borderId="24" xfId="2" applyNumberFormat="1" applyBorder="1"/>
    <xf numFmtId="3" fontId="11" fillId="0" borderId="24" xfId="2" applyNumberFormat="1" applyFont="1" applyFill="1" applyBorder="1"/>
    <xf numFmtId="49" fontId="2" fillId="0" borderId="24" xfId="2" applyNumberFormat="1" applyFont="1" applyBorder="1"/>
    <xf numFmtId="3" fontId="10" fillId="0" borderId="24" xfId="2" applyNumberFormat="1" applyFill="1" applyBorder="1"/>
    <xf numFmtId="0" fontId="10" fillId="0" borderId="24" xfId="2" applyBorder="1" applyAlignment="1">
      <alignment horizontal="left"/>
    </xf>
    <xf numFmtId="0" fontId="2" fillId="0" borderId="24" xfId="2" applyFont="1" applyBorder="1" applyAlignment="1">
      <alignment horizontal="left"/>
    </xf>
    <xf numFmtId="0" fontId="11" fillId="0" borderId="24" xfId="2" applyFont="1" applyBorder="1" applyAlignment="1">
      <alignment horizontal="left"/>
    </xf>
    <xf numFmtId="49" fontId="2" fillId="0" borderId="24" xfId="2" applyNumberFormat="1" applyFont="1" applyFill="1" applyBorder="1"/>
    <xf numFmtId="3" fontId="11" fillId="0" borderId="24" xfId="2" applyNumberFormat="1" applyFont="1" applyBorder="1"/>
    <xf numFmtId="0" fontId="10" fillId="0" borderId="24" xfId="2" applyFont="1" applyBorder="1" applyAlignment="1">
      <alignment wrapText="1"/>
    </xf>
    <xf numFmtId="3" fontId="29" fillId="0" borderId="24" xfId="2" applyNumberFormat="1" applyFont="1" applyBorder="1"/>
    <xf numFmtId="0" fontId="30" fillId="3" borderId="24" xfId="2" applyFont="1" applyFill="1" applyBorder="1" applyAlignment="1">
      <alignment wrapText="1"/>
    </xf>
    <xf numFmtId="0" fontId="30" fillId="3" borderId="24" xfId="2" applyFont="1" applyFill="1" applyBorder="1"/>
    <xf numFmtId="3" fontId="30" fillId="3" borderId="24" xfId="2" applyNumberFormat="1" applyFont="1" applyFill="1" applyBorder="1"/>
    <xf numFmtId="0" fontId="15" fillId="0" borderId="24" xfId="2" applyFont="1" applyBorder="1"/>
    <xf numFmtId="0" fontId="12" fillId="0" borderId="24" xfId="2" applyFont="1" applyBorder="1"/>
    <xf numFmtId="0" fontId="31" fillId="0" borderId="24" xfId="2" applyFont="1" applyBorder="1" applyAlignment="1">
      <alignment wrapText="1"/>
    </xf>
    <xf numFmtId="0" fontId="31" fillId="0" borderId="24" xfId="2" applyFont="1" applyBorder="1" applyAlignment="1">
      <alignment horizontal="left"/>
    </xf>
    <xf numFmtId="3" fontId="31" fillId="0" borderId="24" xfId="2" applyNumberFormat="1" applyFont="1" applyBorder="1"/>
    <xf numFmtId="0" fontId="6" fillId="0" borderId="24" xfId="2" applyFont="1" applyBorder="1"/>
    <xf numFmtId="0" fontId="11" fillId="0" borderId="24" xfId="2" applyFont="1" applyBorder="1"/>
    <xf numFmtId="3" fontId="30" fillId="0" borderId="24" xfId="2" applyNumberFormat="1" applyFont="1" applyBorder="1"/>
    <xf numFmtId="3" fontId="31" fillId="0" borderId="24" xfId="2" applyNumberFormat="1" applyFont="1" applyFill="1" applyBorder="1"/>
    <xf numFmtId="0" fontId="30" fillId="5" borderId="24" xfId="2" applyFont="1" applyFill="1" applyBorder="1" applyAlignment="1">
      <alignment vertical="center" wrapText="1"/>
    </xf>
    <xf numFmtId="0" fontId="30" fillId="5" borderId="24" xfId="2" applyFont="1" applyFill="1" applyBorder="1"/>
    <xf numFmtId="3" fontId="30" fillId="5" borderId="24" xfId="2" applyNumberFormat="1" applyFont="1" applyFill="1" applyBorder="1"/>
    <xf numFmtId="0" fontId="29" fillId="0" borderId="24" xfId="2" applyFont="1" applyBorder="1" applyAlignment="1">
      <alignment vertical="center" wrapText="1"/>
    </xf>
    <xf numFmtId="0" fontId="29" fillId="0" borderId="24" xfId="2" applyFont="1" applyBorder="1"/>
    <xf numFmtId="0" fontId="10" fillId="0" borderId="24" xfId="2" applyBorder="1" applyAlignment="1">
      <alignment vertical="center" wrapText="1"/>
    </xf>
    <xf numFmtId="0" fontId="29" fillId="0" borderId="24" xfId="2" applyFont="1" applyFill="1" applyBorder="1" applyAlignment="1">
      <alignment vertical="center" wrapText="1"/>
    </xf>
    <xf numFmtId="0" fontId="29" fillId="0" borderId="24" xfId="2" applyFont="1" applyFill="1" applyBorder="1"/>
    <xf numFmtId="3" fontId="30" fillId="0" borderId="24" xfId="2" applyNumberFormat="1" applyFont="1" applyFill="1" applyBorder="1"/>
    <xf numFmtId="0" fontId="30" fillId="0" borderId="24" xfId="2" applyFont="1" applyBorder="1" applyAlignment="1">
      <alignment vertical="center" wrapText="1"/>
    </xf>
    <xf numFmtId="0" fontId="30" fillId="0" borderId="24" xfId="2" applyFont="1" applyBorder="1"/>
    <xf numFmtId="0" fontId="2" fillId="0" borderId="24" xfId="2" applyFont="1" applyBorder="1" applyAlignment="1">
      <alignment vertical="center" wrapText="1"/>
    </xf>
    <xf numFmtId="0" fontId="10" fillId="0" borderId="24" xfId="2" applyFill="1" applyBorder="1" applyAlignment="1">
      <alignment vertical="center" wrapText="1"/>
    </xf>
    <xf numFmtId="3" fontId="29" fillId="0" borderId="24" xfId="2" applyNumberFormat="1" applyFont="1" applyFill="1" applyBorder="1"/>
    <xf numFmtId="0" fontId="30" fillId="3" borderId="24" xfId="2" applyFont="1" applyFill="1" applyBorder="1" applyAlignment="1">
      <alignment vertical="center" wrapText="1"/>
    </xf>
    <xf numFmtId="0" fontId="10" fillId="0" borderId="24" xfId="2" applyFill="1" applyBorder="1"/>
    <xf numFmtId="0" fontId="29" fillId="0" borderId="24" xfId="1" applyFont="1" applyFill="1" applyBorder="1"/>
    <xf numFmtId="0" fontId="2" fillId="3" borderId="24" xfId="2" applyFont="1" applyFill="1" applyBorder="1" applyAlignment="1">
      <alignment vertical="center" wrapText="1"/>
    </xf>
    <xf numFmtId="0" fontId="10" fillId="0" borderId="0" xfId="4" applyFill="1" applyBorder="1"/>
    <xf numFmtId="0" fontId="2" fillId="0" borderId="24" xfId="4" applyFont="1" applyFill="1" applyBorder="1" applyAlignment="1">
      <alignment horizontal="left" vertical="center"/>
    </xf>
    <xf numFmtId="0" fontId="2" fillId="0" borderId="24" xfId="4" applyFont="1" applyFill="1" applyBorder="1" applyAlignment="1">
      <alignment horizontal="center" vertical="center"/>
    </xf>
    <xf numFmtId="0" fontId="6" fillId="0" borderId="24" xfId="5" applyFont="1" applyFill="1" applyBorder="1" applyAlignment="1">
      <alignment horizontal="center" vertical="center" wrapText="1"/>
    </xf>
    <xf numFmtId="0" fontId="2" fillId="0" borderId="24" xfId="5" applyFont="1" applyFill="1" applyBorder="1" applyAlignment="1">
      <alignment horizontal="center" vertical="center" wrapText="1"/>
    </xf>
    <xf numFmtId="0" fontId="5" fillId="0" borderId="24" xfId="6" applyFont="1" applyFill="1" applyBorder="1" applyAlignment="1">
      <alignment wrapText="1"/>
    </xf>
    <xf numFmtId="49" fontId="32" fillId="0" borderId="24" xfId="4" applyNumberFormat="1" applyFont="1" applyFill="1" applyBorder="1" applyAlignment="1">
      <alignment horizontal="center" vertical="center"/>
    </xf>
    <xf numFmtId="4" fontId="32" fillId="0" borderId="24" xfId="4" applyNumberFormat="1" applyFont="1" applyFill="1" applyBorder="1" applyAlignment="1">
      <alignment vertical="center" wrapText="1"/>
    </xf>
    <xf numFmtId="4" fontId="32" fillId="0" borderId="24" xfId="4" applyNumberFormat="1" applyFont="1" applyFill="1" applyBorder="1" applyAlignment="1">
      <alignment horizontal="right" vertical="center" wrapText="1"/>
    </xf>
    <xf numFmtId="0" fontId="11" fillId="0" borderId="24" xfId="4" applyFont="1" applyFill="1" applyBorder="1" applyAlignment="1">
      <alignment horizontal="left" vertical="center"/>
    </xf>
    <xf numFmtId="49" fontId="11" fillId="0" borderId="24" xfId="4" applyNumberFormat="1" applyFont="1" applyFill="1" applyBorder="1" applyAlignment="1">
      <alignment horizontal="center" vertical="center"/>
    </xf>
    <xf numFmtId="4" fontId="10" fillId="0" borderId="24" xfId="4" applyNumberFormat="1" applyFont="1" applyFill="1" applyBorder="1" applyAlignment="1">
      <alignment vertical="center" wrapText="1"/>
    </xf>
    <xf numFmtId="4" fontId="10" fillId="0" borderId="24" xfId="4" applyNumberFormat="1" applyFont="1" applyFill="1" applyBorder="1" applyAlignment="1">
      <alignment horizontal="right" vertical="center" wrapText="1"/>
    </xf>
    <xf numFmtId="0" fontId="11" fillId="0" borderId="24" xfId="4" applyFont="1" applyFill="1" applyBorder="1" applyAlignment="1">
      <alignment horizontal="center" vertical="center"/>
    </xf>
    <xf numFmtId="4" fontId="10" fillId="0" borderId="24" xfId="4" applyNumberFormat="1" applyFont="1" applyFill="1" applyBorder="1" applyAlignment="1">
      <alignment horizontal="center" vertical="center" wrapText="1"/>
    </xf>
    <xf numFmtId="0" fontId="5" fillId="0" borderId="24" xfId="4" applyFont="1" applyFill="1" applyBorder="1" applyAlignment="1">
      <alignment wrapText="1"/>
    </xf>
    <xf numFmtId="0" fontId="5" fillId="0" borderId="24" xfId="4" applyFont="1" applyFill="1" applyBorder="1" applyAlignment="1">
      <alignment horizontal="center"/>
    </xf>
    <xf numFmtId="4" fontId="5" fillId="0" borderId="24" xfId="4" applyNumberFormat="1" applyFont="1" applyFill="1" applyBorder="1"/>
    <xf numFmtId="0" fontId="2" fillId="0" borderId="24" xfId="4" applyFont="1" applyFill="1" applyBorder="1" applyAlignment="1">
      <alignment wrapText="1"/>
    </xf>
    <xf numFmtId="0" fontId="2" fillId="0" borderId="24" xfId="4" applyFont="1" applyFill="1" applyBorder="1" applyAlignment="1">
      <alignment horizontal="center"/>
    </xf>
    <xf numFmtId="4" fontId="2" fillId="0" borderId="24" xfId="4" applyNumberFormat="1" applyFont="1" applyFill="1" applyBorder="1"/>
    <xf numFmtId="4" fontId="2" fillId="0" borderId="24" xfId="4" applyNumberFormat="1" applyFont="1" applyFill="1" applyBorder="1" applyAlignment="1">
      <alignment horizontal="right"/>
    </xf>
    <xf numFmtId="0" fontId="10" fillId="0" borderId="24" xfId="4" applyFill="1" applyBorder="1" applyAlignment="1">
      <alignment wrapText="1"/>
    </xf>
    <xf numFmtId="0" fontId="10" fillId="0" borderId="24" xfId="4" applyFill="1" applyBorder="1" applyAlignment="1">
      <alignment horizontal="center"/>
    </xf>
    <xf numFmtId="4" fontId="10" fillId="0" borderId="24" xfId="4" applyNumberFormat="1" applyFill="1" applyBorder="1"/>
    <xf numFmtId="4" fontId="10" fillId="0" borderId="24" xfId="4" applyNumberFormat="1" applyFill="1" applyBorder="1" applyAlignment="1">
      <alignment horizontal="right"/>
    </xf>
    <xf numFmtId="0" fontId="10" fillId="4" borderId="24" xfId="4" applyFill="1" applyBorder="1" applyAlignment="1">
      <alignment wrapText="1"/>
    </xf>
    <xf numFmtId="0" fontId="10" fillId="4" borderId="24" xfId="4" applyFill="1" applyBorder="1" applyAlignment="1">
      <alignment horizontal="center"/>
    </xf>
    <xf numFmtId="4" fontId="10" fillId="4" borderId="24" xfId="4" applyNumberFormat="1" applyFill="1" applyBorder="1"/>
    <xf numFmtId="4" fontId="10" fillId="4" borderId="24" xfId="4" applyNumberFormat="1" applyFill="1" applyBorder="1" applyAlignment="1">
      <alignment horizontal="right"/>
    </xf>
    <xf numFmtId="4" fontId="11" fillId="0" borderId="24" xfId="4" applyNumberFormat="1" applyFont="1" applyFill="1" applyBorder="1" applyAlignment="1">
      <alignment horizontal="right"/>
    </xf>
    <xf numFmtId="0" fontId="13" fillId="0" borderId="24" xfId="6" applyFont="1" applyFill="1" applyBorder="1" applyAlignment="1">
      <alignment wrapText="1"/>
    </xf>
    <xf numFmtId="49" fontId="13" fillId="0" borderId="24" xfId="4" applyNumberFormat="1" applyFont="1" applyFill="1" applyBorder="1" applyAlignment="1">
      <alignment horizontal="center" vertical="center"/>
    </xf>
    <xf numFmtId="4" fontId="13" fillId="0" borderId="24" xfId="4" applyNumberFormat="1" applyFont="1" applyFill="1" applyBorder="1" applyAlignment="1">
      <alignment horizontal="center" vertical="center" wrapText="1"/>
    </xf>
    <xf numFmtId="4" fontId="13" fillId="0" borderId="24" xfId="4" applyNumberFormat="1" applyFont="1" applyFill="1" applyBorder="1" applyAlignment="1">
      <alignment horizontal="right" vertical="center" wrapText="1"/>
    </xf>
    <xf numFmtId="0" fontId="11" fillId="0" borderId="24" xfId="1" applyFont="1" applyFill="1" applyBorder="1"/>
    <xf numFmtId="4" fontId="10" fillId="0" borderId="24" xfId="4" applyNumberFormat="1" applyFont="1" applyFill="1" applyBorder="1"/>
    <xf numFmtId="49" fontId="1" fillId="2" borderId="1" xfId="0" applyNumberFormat="1" applyFont="1" applyFill="1" applyBorder="1" applyAlignment="1">
      <alignment horizontal="left"/>
    </xf>
    <xf numFmtId="0" fontId="1" fillId="2" borderId="1" xfId="0" applyFont="1" applyFill="1" applyBorder="1" applyAlignment="1">
      <alignment horizontal="left"/>
    </xf>
    <xf numFmtId="0" fontId="3" fillId="2" borderId="1" xfId="0" applyFont="1" applyFill="1" applyBorder="1" applyAlignment="1">
      <alignment horizontal="left"/>
    </xf>
    <xf numFmtId="3" fontId="2" fillId="0" borderId="23" xfId="1" applyNumberFormat="1" applyFont="1" applyBorder="1"/>
    <xf numFmtId="0" fontId="11" fillId="0" borderId="0" xfId="1" applyFont="1" applyFill="1"/>
    <xf numFmtId="3" fontId="11" fillId="0" borderId="21" xfId="1" applyNumberFormat="1" applyFont="1" applyBorder="1"/>
    <xf numFmtId="3" fontId="11" fillId="0" borderId="1" xfId="1" applyNumberFormat="1" applyFont="1" applyBorder="1"/>
    <xf numFmtId="3" fontId="11" fillId="0" borderId="0" xfId="1" applyNumberFormat="1" applyFont="1" applyBorder="1"/>
    <xf numFmtId="3" fontId="2" fillId="0" borderId="21" xfId="1" applyNumberFormat="1" applyFont="1" applyFill="1" applyBorder="1"/>
    <xf numFmtId="3" fontId="11" fillId="0" borderId="0" xfId="1" applyNumberFormat="1" applyFont="1"/>
    <xf numFmtId="0" fontId="11" fillId="4" borderId="0" xfId="1" applyFont="1" applyFill="1"/>
    <xf numFmtId="3" fontId="11" fillId="4" borderId="0" xfId="1" applyNumberFormat="1" applyFont="1" applyFill="1"/>
    <xf numFmtId="4" fontId="11" fillId="0" borderId="0" xfId="1" applyNumberFormat="1" applyFont="1"/>
    <xf numFmtId="4" fontId="2" fillId="0" borderId="0" xfId="1" applyNumberFormat="1" applyFont="1"/>
    <xf numFmtId="0" fontId="11" fillId="0" borderId="0" xfId="1" applyFont="1" applyBorder="1"/>
    <xf numFmtId="3" fontId="11" fillId="0" borderId="0" xfId="1" applyNumberFormat="1" applyFont="1" applyFill="1" applyBorder="1"/>
    <xf numFmtId="4" fontId="11" fillId="0" borderId="0" xfId="1" applyNumberFormat="1" applyFont="1" applyFill="1"/>
    <xf numFmtId="49" fontId="3" fillId="2" borderId="1" xfId="0" applyNumberFormat="1" applyFont="1" applyFill="1" applyBorder="1" applyAlignment="1">
      <alignment horizontal="left"/>
    </xf>
    <xf numFmtId="0" fontId="19" fillId="0" borderId="5" xfId="0" applyFont="1" applyBorder="1" applyAlignment="1">
      <alignment vertical="center" wrapText="1"/>
    </xf>
    <xf numFmtId="3" fontId="2" fillId="3" borderId="15" xfId="1" applyNumberFormat="1" applyFont="1" applyFill="1" applyBorder="1"/>
    <xf numFmtId="0" fontId="10" fillId="0" borderId="24" xfId="2" applyBorder="1" applyAlignment="1">
      <alignment vertical="top" wrapText="1"/>
    </xf>
    <xf numFmtId="0" fontId="2" fillId="0" borderId="0" xfId="0" applyFont="1" applyBorder="1" applyAlignment="1">
      <alignment vertical="center"/>
    </xf>
    <xf numFmtId="0" fontId="1" fillId="0" borderId="0" xfId="0" applyFont="1" applyBorder="1"/>
    <xf numFmtId="0" fontId="2" fillId="0" borderId="0" xfId="4" applyFont="1" applyFill="1" applyBorder="1" applyAlignment="1">
      <alignment horizontal="left"/>
    </xf>
    <xf numFmtId="3" fontId="30" fillId="0" borderId="1" xfId="1" applyNumberFormat="1" applyFont="1" applyFill="1" applyBorder="1"/>
    <xf numFmtId="0" fontId="2" fillId="0" borderId="0" xfId="0" applyFont="1" applyAlignment="1">
      <alignment vertical="center" wrapText="1"/>
    </xf>
    <xf numFmtId="0" fontId="30" fillId="0" borderId="0" xfId="1" applyFont="1"/>
    <xf numFmtId="0" fontId="29" fillId="0" borderId="0" xfId="1" applyFont="1"/>
    <xf numFmtId="0" fontId="29" fillId="0" borderId="0" xfId="1" applyFont="1" applyFill="1"/>
    <xf numFmtId="0" fontId="30" fillId="0" borderId="0" xfId="1" applyFont="1" applyFill="1"/>
    <xf numFmtId="0" fontId="30" fillId="0" borderId="0" xfId="1" applyFont="1" applyFill="1" applyAlignment="1">
      <alignment horizontal="right"/>
    </xf>
    <xf numFmtId="0" fontId="30" fillId="0" borderId="1" xfId="1" applyFont="1" applyBorder="1" applyAlignment="1">
      <alignment horizontal="center" vertical="center"/>
    </xf>
    <xf numFmtId="0" fontId="30" fillId="0" borderId="1" xfId="5" applyFont="1" applyFill="1" applyBorder="1" applyAlignment="1">
      <alignment horizontal="center" vertical="center" wrapText="1"/>
    </xf>
    <xf numFmtId="0" fontId="33" fillId="3" borderId="1" xfId="1" applyFont="1" applyFill="1" applyBorder="1" applyAlignment="1">
      <alignment wrapText="1"/>
    </xf>
    <xf numFmtId="0" fontId="30" fillId="3" borderId="1" xfId="1" applyFont="1" applyFill="1" applyBorder="1"/>
    <xf numFmtId="3" fontId="30" fillId="3" borderId="1" xfId="1" applyNumberFormat="1" applyFont="1" applyFill="1" applyBorder="1"/>
    <xf numFmtId="0" fontId="29" fillId="0" borderId="1" xfId="1" applyFont="1" applyBorder="1" applyAlignment="1">
      <alignment wrapText="1"/>
    </xf>
    <xf numFmtId="0" fontId="29" fillId="0" borderId="1" xfId="1" applyFont="1" applyBorder="1" applyAlignment="1">
      <alignment horizontal="left"/>
    </xf>
    <xf numFmtId="0" fontId="29" fillId="0" borderId="1" xfId="1" applyFont="1" applyBorder="1"/>
    <xf numFmtId="3" fontId="29" fillId="0" borderId="1" xfId="1" applyNumberFormat="1" applyFont="1" applyFill="1" applyBorder="1"/>
    <xf numFmtId="0" fontId="30" fillId="0" borderId="1" xfId="1" applyFont="1" applyBorder="1"/>
    <xf numFmtId="1" fontId="29" fillId="0" borderId="1" xfId="1" applyNumberFormat="1" applyFont="1" applyBorder="1" applyAlignment="1">
      <alignment horizontal="left"/>
    </xf>
    <xf numFmtId="0" fontId="29" fillId="3" borderId="1" xfId="1" applyFont="1" applyFill="1" applyBorder="1" applyAlignment="1">
      <alignment wrapText="1"/>
    </xf>
    <xf numFmtId="0" fontId="29" fillId="3" borderId="1" xfId="1" applyFont="1" applyFill="1" applyBorder="1" applyAlignment="1">
      <alignment horizontal="left"/>
    </xf>
    <xf numFmtId="0" fontId="30" fillId="0" borderId="1" xfId="1" applyFont="1" applyBorder="1" applyAlignment="1">
      <alignment wrapText="1"/>
    </xf>
    <xf numFmtId="0" fontId="29" fillId="0" borderId="1" xfId="1" applyFont="1" applyFill="1" applyBorder="1"/>
    <xf numFmtId="0" fontId="29" fillId="0" borderId="1" xfId="7" applyFont="1" applyFill="1" applyBorder="1" applyAlignment="1">
      <alignment wrapText="1"/>
    </xf>
    <xf numFmtId="0" fontId="29" fillId="0" borderId="1" xfId="8" applyFont="1" applyFill="1" applyBorder="1" applyAlignment="1">
      <alignment horizontal="left"/>
    </xf>
    <xf numFmtId="3" fontId="29" fillId="0" borderId="1" xfId="1" applyNumberFormat="1" applyFont="1" applyBorder="1"/>
    <xf numFmtId="4" fontId="29" fillId="0" borderId="1" xfId="1" applyNumberFormat="1" applyFont="1" applyFill="1" applyBorder="1"/>
    <xf numFmtId="0" fontId="30" fillId="0" borderId="1" xfId="1" applyFont="1" applyFill="1" applyBorder="1"/>
    <xf numFmtId="0" fontId="30" fillId="0" borderId="1" xfId="1" applyFont="1" applyBorder="1" applyAlignment="1">
      <alignment horizontal="left"/>
    </xf>
    <xf numFmtId="0" fontId="29" fillId="0" borderId="1" xfId="1" applyFont="1" applyFill="1" applyBorder="1" applyAlignment="1">
      <alignment wrapText="1"/>
    </xf>
    <xf numFmtId="0" fontId="29" fillId="0" borderId="1" xfId="1" applyFont="1" applyFill="1" applyBorder="1" applyAlignment="1">
      <alignment horizontal="left"/>
    </xf>
    <xf numFmtId="0" fontId="30" fillId="3" borderId="1" xfId="1" applyFont="1" applyFill="1" applyBorder="1" applyAlignment="1">
      <alignment wrapText="1"/>
    </xf>
    <xf numFmtId="0" fontId="30" fillId="5" borderId="1" xfId="1" applyFont="1" applyFill="1" applyBorder="1" applyAlignment="1">
      <alignment wrapText="1"/>
    </xf>
    <xf numFmtId="0" fontId="30" fillId="5" borderId="1" xfId="1" applyFont="1" applyFill="1" applyBorder="1"/>
    <xf numFmtId="0" fontId="29" fillId="3" borderId="1" xfId="1" applyFont="1" applyFill="1" applyBorder="1"/>
    <xf numFmtId="0" fontId="33" fillId="3" borderId="1" xfId="1" applyFont="1" applyFill="1" applyBorder="1"/>
    <xf numFmtId="3" fontId="33" fillId="3" borderId="1" xfId="1" applyNumberFormat="1" applyFont="1" applyFill="1" applyBorder="1"/>
    <xf numFmtId="0" fontId="29" fillId="0" borderId="1" xfId="1" applyFont="1" applyBorder="1" applyAlignment="1">
      <alignment horizontal="center"/>
    </xf>
    <xf numFmtId="3" fontId="29" fillId="0" borderId="1" xfId="1" applyNumberFormat="1" applyFont="1" applyFill="1" applyBorder="1" applyAlignment="1">
      <alignment horizontal="right"/>
    </xf>
    <xf numFmtId="3" fontId="29" fillId="0" borderId="1" xfId="1" quotePrefix="1" applyNumberFormat="1" applyFont="1" applyFill="1" applyBorder="1"/>
    <xf numFmtId="0" fontId="29" fillId="0" borderId="1" xfId="1" applyFont="1" applyFill="1" applyBorder="1" applyAlignment="1">
      <alignment horizontal="center"/>
    </xf>
    <xf numFmtId="0" fontId="30" fillId="0" borderId="1" xfId="1" applyFont="1" applyFill="1" applyBorder="1" applyAlignment="1">
      <alignment wrapText="1"/>
    </xf>
    <xf numFmtId="0" fontId="30" fillId="0" borderId="1" xfId="1" applyFont="1" applyBorder="1" applyAlignment="1">
      <alignment horizontal="center"/>
    </xf>
    <xf numFmtId="0" fontId="29" fillId="0" borderId="1" xfId="1" applyFont="1" applyBorder="1" applyAlignment="1">
      <alignment vertical="top" wrapText="1"/>
    </xf>
    <xf numFmtId="0" fontId="29" fillId="0" borderId="0" xfId="1" applyFont="1" applyFill="1" applyBorder="1"/>
    <xf numFmtId="0" fontId="29" fillId="0" borderId="0" xfId="1" applyFont="1" applyBorder="1"/>
    <xf numFmtId="3" fontId="29" fillId="0" borderId="0" xfId="1" applyNumberFormat="1" applyFont="1" applyFill="1" applyBorder="1"/>
    <xf numFmtId="0" fontId="29" fillId="0" borderId="0" xfId="1" applyFont="1" applyAlignment="1">
      <alignment horizontal="center"/>
    </xf>
    <xf numFmtId="4" fontId="29" fillId="0" borderId="0" xfId="1" applyNumberFormat="1" applyFont="1" applyFill="1"/>
    <xf numFmtId="0" fontId="2" fillId="0" borderId="0" xfId="0" applyFont="1" applyAlignment="1">
      <alignment horizontal="left" vertical="center" wrapText="1"/>
    </xf>
    <xf numFmtId="0" fontId="8" fillId="0" borderId="0" xfId="0" applyFont="1" applyAlignment="1">
      <alignment horizontal="center" vertical="center" wrapText="1"/>
    </xf>
    <xf numFmtId="0" fontId="2" fillId="0" borderId="0" xfId="0" applyFont="1" applyAlignment="1">
      <alignment horizontal="center" vertical="center" wrapText="1"/>
    </xf>
    <xf numFmtId="0" fontId="6" fillId="0" borderId="0" xfId="0" applyFont="1" applyAlignment="1">
      <alignment horizontal="center" vertical="center" wrapText="1"/>
    </xf>
    <xf numFmtId="0" fontId="2" fillId="0" borderId="0" xfId="0" applyFont="1" applyAlignment="1">
      <alignment wrapText="1"/>
    </xf>
    <xf numFmtId="0" fontId="0" fillId="0" borderId="0" xfId="0" applyAlignment="1"/>
    <xf numFmtId="0" fontId="3" fillId="0" borderId="25" xfId="0" applyFont="1" applyBorder="1" applyAlignment="1">
      <alignment horizontal="center" vertical="center"/>
    </xf>
    <xf numFmtId="0" fontId="3" fillId="0" borderId="26" xfId="0" applyFont="1" applyBorder="1" applyAlignment="1">
      <alignment horizontal="center" vertical="center"/>
    </xf>
    <xf numFmtId="0" fontId="3" fillId="0" borderId="14" xfId="0" applyFont="1" applyBorder="1" applyAlignment="1">
      <alignment horizontal="center" vertical="center"/>
    </xf>
    <xf numFmtId="0" fontId="2" fillId="0" borderId="0" xfId="0" applyFont="1" applyAlignment="1">
      <alignment horizontal="center" vertical="center"/>
    </xf>
    <xf numFmtId="0" fontId="3" fillId="0" borderId="4" xfId="0" applyFont="1" applyBorder="1" applyAlignment="1">
      <alignment horizontal="center" vertical="center" wrapText="1"/>
    </xf>
    <xf numFmtId="0" fontId="3" fillId="0" borderId="7"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 xfId="0" applyFont="1" applyBorder="1" applyAlignment="1">
      <alignment horizontal="center" vertical="center" wrapText="1"/>
    </xf>
    <xf numFmtId="0" fontId="3" fillId="0" borderId="5" xfId="0" applyFont="1" applyBorder="1" applyAlignment="1">
      <alignment horizontal="center" wrapText="1"/>
    </xf>
    <xf numFmtId="0" fontId="19" fillId="0" borderId="0" xfId="0" applyFont="1" applyAlignment="1">
      <alignment wrapText="1"/>
    </xf>
    <xf numFmtId="0" fontId="19" fillId="0" borderId="23" xfId="0" applyFont="1" applyBorder="1" applyAlignment="1">
      <alignment horizontal="center" vertical="center" wrapText="1"/>
    </xf>
    <xf numFmtId="0" fontId="19" fillId="0" borderId="21" xfId="0" applyFont="1" applyBorder="1" applyAlignment="1">
      <alignment horizontal="center" vertical="center" wrapText="1"/>
    </xf>
    <xf numFmtId="0" fontId="19" fillId="0" borderId="2" xfId="0" applyFont="1" applyBorder="1" applyAlignment="1">
      <alignment vertical="center" wrapText="1"/>
    </xf>
    <xf numFmtId="0" fontId="19" fillId="0" borderId="19" xfId="0" applyFont="1" applyBorder="1" applyAlignment="1">
      <alignment vertical="center" wrapText="1"/>
    </xf>
    <xf numFmtId="0" fontId="19" fillId="0" borderId="22" xfId="0" applyFont="1" applyBorder="1" applyAlignment="1">
      <alignment horizontal="center" vertical="center" wrapText="1"/>
    </xf>
    <xf numFmtId="0" fontId="0" fillId="0" borderId="23" xfId="0" applyBorder="1" applyAlignment="1"/>
    <xf numFmtId="0" fontId="0" fillId="0" borderId="21" xfId="0" applyBorder="1" applyAlignment="1"/>
    <xf numFmtId="0" fontId="4" fillId="0" borderId="0" xfId="0" applyFont="1" applyAlignment="1">
      <alignment horizontal="center"/>
    </xf>
    <xf numFmtId="0" fontId="4" fillId="0" borderId="0" xfId="0" applyFont="1" applyAlignment="1">
      <alignment horizontal="center" vertical="center"/>
    </xf>
    <xf numFmtId="0" fontId="2" fillId="0" borderId="0" xfId="0" applyFont="1" applyAlignment="1">
      <alignment vertical="center" wrapText="1"/>
    </xf>
    <xf numFmtId="0" fontId="0" fillId="0" borderId="0" xfId="0" applyAlignment="1">
      <alignment wrapText="1"/>
    </xf>
    <xf numFmtId="0" fontId="3" fillId="0" borderId="23"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21" xfId="0" applyFont="1" applyBorder="1" applyAlignment="1">
      <alignment horizontal="center" vertical="center" wrapText="1"/>
    </xf>
    <xf numFmtId="0" fontId="3" fillId="0" borderId="2" xfId="0" applyFont="1" applyBorder="1" applyAlignment="1">
      <alignment horizontal="center" vertical="center" wrapText="1"/>
    </xf>
    <xf numFmtId="0" fontId="2" fillId="0" borderId="19" xfId="0" applyFont="1" applyBorder="1" applyAlignment="1">
      <alignment horizontal="center" vertical="center" wrapText="1"/>
    </xf>
    <xf numFmtId="0" fontId="3" fillId="0" borderId="22" xfId="0" applyFont="1" applyBorder="1" applyAlignment="1">
      <alignment horizontal="center" vertical="center" wrapText="1"/>
    </xf>
    <xf numFmtId="0" fontId="0" fillId="0" borderId="0" xfId="0" applyAlignment="1">
      <alignment horizontal="center" vertical="center" wrapText="1"/>
    </xf>
    <xf numFmtId="0" fontId="3" fillId="0" borderId="23" xfId="0" applyFont="1" applyBorder="1" applyAlignment="1">
      <alignment horizontal="center"/>
    </xf>
    <xf numFmtId="0" fontId="3" fillId="0" borderId="21" xfId="0" applyFont="1" applyBorder="1" applyAlignment="1">
      <alignment horizontal="center"/>
    </xf>
    <xf numFmtId="0" fontId="3" fillId="0" borderId="22" xfId="0" applyFont="1" applyBorder="1" applyAlignment="1">
      <alignment horizontal="center" wrapText="1"/>
    </xf>
    <xf numFmtId="0" fontId="3" fillId="0" borderId="23" xfId="0" applyFont="1" applyBorder="1" applyAlignment="1">
      <alignment horizontal="center" wrapText="1"/>
    </xf>
    <xf numFmtId="0" fontId="0" fillId="0" borderId="23" xfId="0" applyBorder="1" applyAlignment="1">
      <alignment wrapText="1"/>
    </xf>
    <xf numFmtId="0" fontId="0" fillId="0" borderId="21" xfId="0" applyBorder="1" applyAlignment="1">
      <alignment wrapText="1"/>
    </xf>
    <xf numFmtId="0" fontId="0" fillId="0" borderId="0" xfId="0" applyAlignment="1">
      <alignment horizontal="left" wrapText="1"/>
    </xf>
    <xf numFmtId="0" fontId="30" fillId="0" borderId="0" xfId="1" applyFont="1" applyAlignment="1">
      <alignment horizontal="center"/>
    </xf>
    <xf numFmtId="15" fontId="30" fillId="0" borderId="0" xfId="1" applyNumberFormat="1" applyFont="1" applyAlignment="1">
      <alignment horizontal="center" vertical="center" wrapText="1"/>
    </xf>
    <xf numFmtId="0" fontId="30" fillId="0" borderId="0" xfId="1" applyFont="1" applyAlignment="1">
      <alignment horizontal="center" vertical="center" wrapText="1"/>
    </xf>
    <xf numFmtId="0" fontId="2" fillId="0" borderId="0" xfId="1" applyFont="1" applyFill="1" applyAlignment="1">
      <alignment horizontal="left"/>
    </xf>
    <xf numFmtId="0" fontId="2" fillId="0" borderId="0" xfId="4" applyFont="1" applyFill="1" applyAlignment="1">
      <alignment horizontal="center" vertical="center" wrapText="1"/>
    </xf>
    <xf numFmtId="0" fontId="10" fillId="0" borderId="0" xfId="4" applyFill="1" applyAlignment="1">
      <alignment horizontal="center" vertical="center" wrapText="1"/>
    </xf>
  </cellXfs>
  <cellStyles count="9">
    <cellStyle name="Normal" xfId="0" builtinId="0"/>
    <cellStyle name="Normal 2" xfId="1"/>
    <cellStyle name="Normal 3" xfId="2"/>
    <cellStyle name="Normal 4" xfId="3"/>
    <cellStyle name="Normal 4 2" xfId="4"/>
    <cellStyle name="Normal_2014 CONT EXECUTIE NOIEMBRIE 2" xfId="5"/>
    <cellStyle name="Normal_anexa 11" xfId="6"/>
    <cellStyle name="Normal_buget2007 2" xfId="7"/>
    <cellStyle name="Normal_Machete buget 99" xfId="8"/>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92.168.100.250\Directia%20Cheltuieli\Anamaria%20Porumb\2021\Executie%20Andreea\2020\CT%20EXECUTIE%2031.12.2020\ANEXELE%20%201,2,%203,...9%20%202019%20-Rodi.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Anexa 3"/>
      <sheetName val="Anexa 4"/>
      <sheetName val="Anexa 5"/>
      <sheetName val="Anexa 6A"/>
      <sheetName val="Anexa 6 B "/>
      <sheetName val="Anexa 6 C "/>
      <sheetName val="Anexa 6 D "/>
    </sheetNames>
    <sheetDataSet>
      <sheetData sheetId="0" refreshError="1"/>
      <sheetData sheetId="1"/>
      <sheetData sheetId="2"/>
      <sheetData sheetId="3">
        <row r="15">
          <cell r="F15">
            <v>0</v>
          </cell>
        </row>
        <row r="20">
          <cell r="F20">
            <v>0</v>
          </cell>
        </row>
        <row r="21">
          <cell r="F21">
            <v>0</v>
          </cell>
        </row>
      </sheetData>
      <sheetData sheetId="4" refreshError="1"/>
      <sheetData sheetId="5" refreshError="1"/>
      <sheetData sheetId="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tabColor rgb="FF00B050"/>
  </sheetPr>
  <dimension ref="B1:L86"/>
  <sheetViews>
    <sheetView topLeftCell="A25" workbookViewId="0">
      <selection activeCell="M87" sqref="M87"/>
    </sheetView>
  </sheetViews>
  <sheetFormatPr defaultRowHeight="14.25"/>
  <cols>
    <col min="1" max="1" width="5.140625" customWidth="1"/>
    <col min="2" max="2" width="59.28515625" style="8" customWidth="1"/>
    <col min="3" max="3" width="8" style="8" customWidth="1"/>
    <col min="4" max="4" width="17.140625" style="8" customWidth="1"/>
    <col min="5" max="5" width="16.85546875" style="13" customWidth="1"/>
    <col min="6" max="6" width="48.140625" hidden="1" customWidth="1"/>
    <col min="7" max="11" width="9.140625" hidden="1" customWidth="1"/>
  </cols>
  <sheetData>
    <row r="1" spans="2:5" ht="24.75" customHeight="1">
      <c r="B1" s="6" t="s">
        <v>81</v>
      </c>
      <c r="C1" s="7"/>
      <c r="E1" s="24" t="s">
        <v>96</v>
      </c>
    </row>
    <row r="3" spans="2:5" ht="15.75">
      <c r="B3" s="407" t="s">
        <v>97</v>
      </c>
      <c r="C3" s="407"/>
      <c r="D3" s="407"/>
      <c r="E3" s="407"/>
    </row>
    <row r="4" spans="2:5" ht="15.75">
      <c r="B4" s="407" t="s">
        <v>1895</v>
      </c>
      <c r="C4" s="407"/>
      <c r="D4" s="407"/>
      <c r="E4" s="407"/>
    </row>
    <row r="5" spans="2:5" ht="15">
      <c r="B5" s="34"/>
      <c r="C5" s="34"/>
      <c r="D5" s="34"/>
      <c r="E5" s="24"/>
    </row>
    <row r="6" spans="2:5" ht="15">
      <c r="E6" s="25" t="s">
        <v>98</v>
      </c>
    </row>
    <row r="7" spans="2:5" s="4" customFormat="1" ht="31.5">
      <c r="B7" s="9" t="s">
        <v>40</v>
      </c>
      <c r="C7" s="9" t="s">
        <v>103</v>
      </c>
      <c r="D7" s="9" t="s">
        <v>71</v>
      </c>
      <c r="E7" s="26" t="s">
        <v>72</v>
      </c>
    </row>
    <row r="8" spans="2:5" hidden="1">
      <c r="B8" s="10" t="s">
        <v>104</v>
      </c>
      <c r="C8" s="11">
        <v>1</v>
      </c>
      <c r="D8" s="11">
        <v>0</v>
      </c>
      <c r="E8" s="11">
        <v>0</v>
      </c>
    </row>
    <row r="9" spans="2:5" hidden="1">
      <c r="B9" s="10" t="s">
        <v>105</v>
      </c>
      <c r="C9" s="11">
        <v>2</v>
      </c>
      <c r="D9" s="11">
        <v>0</v>
      </c>
      <c r="E9" s="11">
        <v>0</v>
      </c>
    </row>
    <row r="10" spans="2:5" ht="28.5">
      <c r="B10" s="10" t="s">
        <v>106</v>
      </c>
      <c r="C10" s="18" t="s">
        <v>88</v>
      </c>
      <c r="D10" s="27">
        <v>6328463</v>
      </c>
      <c r="E10" s="27">
        <v>7215222</v>
      </c>
    </row>
    <row r="11" spans="2:5" ht="42.75">
      <c r="B11" s="10" t="s">
        <v>107</v>
      </c>
      <c r="C11" s="18" t="s">
        <v>89</v>
      </c>
      <c r="D11" s="27">
        <v>236895393</v>
      </c>
      <c r="E11" s="27">
        <v>239746933</v>
      </c>
    </row>
    <row r="12" spans="2:5">
      <c r="B12" s="10" t="s">
        <v>108</v>
      </c>
      <c r="C12" s="18" t="s">
        <v>90</v>
      </c>
      <c r="D12" s="27">
        <v>2193651798</v>
      </c>
      <c r="E12" s="27">
        <v>2424039732</v>
      </c>
    </row>
    <row r="13" spans="2:5">
      <c r="B13" s="10" t="s">
        <v>109</v>
      </c>
      <c r="C13" s="18" t="s">
        <v>91</v>
      </c>
      <c r="D13" s="27"/>
      <c r="E13" s="27"/>
    </row>
    <row r="14" spans="2:5" ht="57">
      <c r="B14" s="10" t="s">
        <v>110</v>
      </c>
      <c r="C14" s="18" t="s">
        <v>92</v>
      </c>
      <c r="D14" s="27">
        <v>6645189</v>
      </c>
      <c r="E14" s="27">
        <v>6693051</v>
      </c>
    </row>
    <row r="15" spans="2:5">
      <c r="B15" s="10" t="s">
        <v>111</v>
      </c>
      <c r="C15" s="18" t="s">
        <v>93</v>
      </c>
      <c r="D15" s="27">
        <v>6645189</v>
      </c>
      <c r="E15" s="27">
        <v>6693051</v>
      </c>
    </row>
    <row r="16" spans="2:5" ht="42.75">
      <c r="B16" s="10" t="s">
        <v>112</v>
      </c>
      <c r="C16" s="18" t="s">
        <v>94</v>
      </c>
      <c r="D16" s="27">
        <v>4503565</v>
      </c>
      <c r="E16" s="27">
        <v>4325957</v>
      </c>
    </row>
    <row r="17" spans="2:5" ht="42.75">
      <c r="B17" s="10" t="s">
        <v>113</v>
      </c>
      <c r="C17" s="11">
        <v>10</v>
      </c>
      <c r="D17" s="27">
        <v>2787441</v>
      </c>
      <c r="E17" s="27">
        <v>2650563</v>
      </c>
    </row>
    <row r="18" spans="2:5" ht="15">
      <c r="B18" s="15" t="s">
        <v>114</v>
      </c>
      <c r="C18" s="16">
        <v>15</v>
      </c>
      <c r="D18" s="23">
        <f>D10+D11+D12+D13+D14+D16</f>
        <v>2448024408</v>
      </c>
      <c r="E18" s="23">
        <f>E10+E11+E12+E13+E14+E16</f>
        <v>2682020895</v>
      </c>
    </row>
    <row r="19" spans="2:5">
      <c r="B19" s="10" t="s">
        <v>115</v>
      </c>
      <c r="C19" s="11">
        <v>18</v>
      </c>
      <c r="D19" s="27"/>
      <c r="E19" s="27"/>
    </row>
    <row r="20" spans="2:5" ht="57">
      <c r="B20" s="10" t="s">
        <v>63</v>
      </c>
      <c r="C20" s="11">
        <v>19</v>
      </c>
      <c r="D20" s="27">
        <v>66400714</v>
      </c>
      <c r="E20" s="27">
        <v>65914003</v>
      </c>
    </row>
    <row r="21" spans="2:5" ht="28.5">
      <c r="B21" s="10" t="s">
        <v>64</v>
      </c>
      <c r="C21" s="11">
        <v>20</v>
      </c>
      <c r="D21" s="27"/>
      <c r="E21" s="27"/>
    </row>
    <row r="22" spans="2:5" ht="42.75">
      <c r="B22" s="10" t="s">
        <v>65</v>
      </c>
      <c r="C22" s="11">
        <v>21</v>
      </c>
      <c r="D22" s="27">
        <v>128157134</v>
      </c>
      <c r="E22" s="27">
        <v>142675886</v>
      </c>
    </row>
    <row r="23" spans="2:5" ht="28.5">
      <c r="B23" s="10" t="s">
        <v>175</v>
      </c>
      <c r="C23" s="18" t="s">
        <v>176</v>
      </c>
      <c r="D23" s="27"/>
      <c r="E23" s="27"/>
    </row>
    <row r="24" spans="2:5" ht="28.5">
      <c r="B24" s="10" t="s">
        <v>66</v>
      </c>
      <c r="C24" s="11">
        <v>22</v>
      </c>
      <c r="D24" s="27">
        <v>8043348</v>
      </c>
      <c r="E24" s="27">
        <v>6278833</v>
      </c>
    </row>
    <row r="25" spans="2:5">
      <c r="B25" s="10" t="s">
        <v>67</v>
      </c>
      <c r="C25" s="18" t="s">
        <v>1619</v>
      </c>
      <c r="D25" s="27">
        <v>116894</v>
      </c>
      <c r="E25" s="27">
        <v>47362</v>
      </c>
    </row>
    <row r="26" spans="2:5" ht="42.75">
      <c r="B26" s="10" t="s">
        <v>68</v>
      </c>
      <c r="C26" s="11">
        <v>23</v>
      </c>
      <c r="D26" s="27">
        <v>94790405</v>
      </c>
      <c r="E26" s="27">
        <v>99590317</v>
      </c>
    </row>
    <row r="27" spans="2:5" ht="28.5">
      <c r="B27" s="10" t="s">
        <v>69</v>
      </c>
      <c r="C27" s="11">
        <v>24</v>
      </c>
      <c r="D27" s="27">
        <v>94379455</v>
      </c>
      <c r="E27" s="27">
        <v>98815903</v>
      </c>
    </row>
    <row r="28" spans="2:5" ht="71.25">
      <c r="B28" s="10" t="s">
        <v>99</v>
      </c>
      <c r="C28" s="11">
        <v>25</v>
      </c>
      <c r="D28" s="27">
        <v>29119954</v>
      </c>
      <c r="E28" s="27">
        <v>50246786</v>
      </c>
    </row>
    <row r="29" spans="2:5" ht="28.5">
      <c r="B29" s="10" t="s">
        <v>70</v>
      </c>
      <c r="C29" s="11">
        <v>26</v>
      </c>
      <c r="D29" s="27">
        <v>17199753</v>
      </c>
      <c r="E29" s="27">
        <v>38994273</v>
      </c>
    </row>
    <row r="30" spans="2:5" ht="57">
      <c r="B30" s="10" t="s">
        <v>0</v>
      </c>
      <c r="C30" s="11">
        <v>27</v>
      </c>
      <c r="D30" s="27"/>
      <c r="E30" s="27"/>
    </row>
    <row r="31" spans="2:5" ht="15">
      <c r="B31" s="15" t="s">
        <v>1</v>
      </c>
      <c r="C31" s="16">
        <v>30</v>
      </c>
      <c r="D31" s="23">
        <f>SUM(D22+D26+D28+D30)</f>
        <v>252067493</v>
      </c>
      <c r="E31" s="23">
        <f>SUM(E22+E26+E28+E30)</f>
        <v>292512989</v>
      </c>
    </row>
    <row r="32" spans="2:5">
      <c r="B32" s="10" t="s">
        <v>2</v>
      </c>
      <c r="C32" s="11">
        <v>31</v>
      </c>
      <c r="D32" s="12"/>
      <c r="E32" s="12"/>
    </row>
    <row r="33" spans="2:5">
      <c r="B33" s="10" t="s">
        <v>3</v>
      </c>
      <c r="C33" s="11">
        <v>32</v>
      </c>
      <c r="D33" s="12"/>
      <c r="E33" s="12"/>
    </row>
    <row r="34" spans="2:5" ht="85.5">
      <c r="B34" s="10" t="s">
        <v>36</v>
      </c>
      <c r="C34" s="11">
        <v>33</v>
      </c>
      <c r="D34" s="27">
        <v>9817973</v>
      </c>
      <c r="E34" s="27">
        <v>16105892</v>
      </c>
    </row>
    <row r="35" spans="2:5" ht="28.5">
      <c r="B35" s="10" t="s">
        <v>37</v>
      </c>
      <c r="C35" s="20" t="s">
        <v>1628</v>
      </c>
      <c r="D35" s="27">
        <v>79028</v>
      </c>
      <c r="E35" s="27">
        <v>1073713</v>
      </c>
    </row>
    <row r="36" spans="2:5" hidden="1">
      <c r="B36" s="10" t="s">
        <v>38</v>
      </c>
      <c r="C36" s="11">
        <v>34</v>
      </c>
      <c r="D36" s="27"/>
      <c r="E36" s="27"/>
    </row>
    <row r="37" spans="2:5" ht="57">
      <c r="B37" s="10" t="s">
        <v>39</v>
      </c>
      <c r="C37" s="11">
        <v>35</v>
      </c>
      <c r="D37" s="27">
        <v>5489435</v>
      </c>
      <c r="E37" s="27">
        <v>4751978</v>
      </c>
    </row>
    <row r="38" spans="2:5" hidden="1">
      <c r="B38" s="10" t="s">
        <v>43</v>
      </c>
      <c r="C38" s="11">
        <v>35.1</v>
      </c>
      <c r="D38" s="12"/>
      <c r="E38" s="12"/>
    </row>
    <row r="39" spans="2:5" hidden="1">
      <c r="B39" s="10" t="s">
        <v>4</v>
      </c>
      <c r="C39" s="11">
        <v>36</v>
      </c>
      <c r="D39" s="12"/>
      <c r="E39" s="12"/>
    </row>
    <row r="40" spans="2:5" ht="15">
      <c r="B40" s="15" t="s">
        <v>44</v>
      </c>
      <c r="C40" s="16">
        <v>40</v>
      </c>
      <c r="D40" s="23">
        <f>SUM(D34+D35+D37)</f>
        <v>15386436</v>
      </c>
      <c r="E40" s="23">
        <f>SUM(E34+E35+E37)</f>
        <v>21931583</v>
      </c>
    </row>
    <row r="41" spans="2:5" ht="28.5">
      <c r="B41" s="10" t="s">
        <v>45</v>
      </c>
      <c r="C41" s="11">
        <v>41</v>
      </c>
      <c r="D41" s="12"/>
      <c r="E41" s="12"/>
    </row>
    <row r="42" spans="2:5">
      <c r="B42" s="10" t="s">
        <v>46</v>
      </c>
      <c r="C42" s="20" t="s">
        <v>1620</v>
      </c>
      <c r="D42" s="12"/>
      <c r="E42" s="12"/>
    </row>
    <row r="43" spans="2:5">
      <c r="B43" s="10" t="s">
        <v>5</v>
      </c>
      <c r="C43" s="11">
        <v>42</v>
      </c>
      <c r="D43" s="27">
        <v>53087</v>
      </c>
      <c r="E43" s="27">
        <v>76561</v>
      </c>
    </row>
    <row r="44" spans="2:5" ht="15">
      <c r="B44" s="15" t="s">
        <v>47</v>
      </c>
      <c r="C44" s="16">
        <v>45</v>
      </c>
      <c r="D44" s="23">
        <f>SUM(D20+D31+D40+D43)</f>
        <v>333907730</v>
      </c>
      <c r="E44" s="23">
        <f>SUM(E20+E31+E40+E43)</f>
        <v>380435136</v>
      </c>
    </row>
    <row r="45" spans="2:5" ht="15">
      <c r="B45" s="15" t="s">
        <v>6</v>
      </c>
      <c r="C45" s="16">
        <v>46</v>
      </c>
      <c r="D45" s="23">
        <f>D18+D44</f>
        <v>2781932138</v>
      </c>
      <c r="E45" s="23">
        <f>E18+E44</f>
        <v>3062456031</v>
      </c>
    </row>
    <row r="46" spans="2:5">
      <c r="B46" s="10" t="s">
        <v>7</v>
      </c>
      <c r="C46" s="11">
        <v>50</v>
      </c>
      <c r="D46" s="12"/>
      <c r="E46" s="12"/>
    </row>
    <row r="47" spans="2:5" ht="28.5">
      <c r="B47" s="10" t="s">
        <v>8</v>
      </c>
      <c r="C47" s="11">
        <v>51</v>
      </c>
      <c r="D47" s="12"/>
      <c r="E47" s="12"/>
    </row>
    <row r="48" spans="2:5" ht="42.75">
      <c r="B48" s="10" t="s">
        <v>9</v>
      </c>
      <c r="C48" s="11">
        <v>52</v>
      </c>
      <c r="D48" s="27">
        <v>140249</v>
      </c>
      <c r="E48" s="27">
        <v>22650</v>
      </c>
    </row>
    <row r="49" spans="2:5">
      <c r="B49" s="10" t="s">
        <v>10</v>
      </c>
      <c r="C49" s="11">
        <v>53</v>
      </c>
      <c r="D49" s="27">
        <v>140249</v>
      </c>
      <c r="E49" s="27">
        <v>21598</v>
      </c>
    </row>
    <row r="50" spans="2:5" ht="42.75">
      <c r="B50" s="10" t="s">
        <v>11</v>
      </c>
      <c r="C50" s="11">
        <v>54</v>
      </c>
      <c r="D50" s="27">
        <v>132593857</v>
      </c>
      <c r="E50" s="27">
        <v>174495496</v>
      </c>
    </row>
    <row r="51" spans="2:5">
      <c r="B51" s="10" t="s">
        <v>12</v>
      </c>
      <c r="C51" s="11">
        <v>55</v>
      </c>
      <c r="D51" s="27"/>
      <c r="E51" s="27">
        <v>1312115</v>
      </c>
    </row>
    <row r="52" spans="2:5" ht="15">
      <c r="B52" s="15" t="s">
        <v>13</v>
      </c>
      <c r="C52" s="16">
        <v>58</v>
      </c>
      <c r="D52" s="23">
        <f>SUM(D48+D50+D51)</f>
        <v>132734106</v>
      </c>
      <c r="E52" s="23">
        <f>SUM(E48+E50+E51)</f>
        <v>175830261</v>
      </c>
    </row>
    <row r="53" spans="2:5" ht="28.5">
      <c r="B53" s="10" t="s">
        <v>14</v>
      </c>
      <c r="C53" s="11">
        <v>59</v>
      </c>
      <c r="D53" s="12"/>
      <c r="E53" s="12"/>
    </row>
    <row r="54" spans="2:5" ht="42.75">
      <c r="B54" s="10" t="s">
        <v>15</v>
      </c>
      <c r="C54" s="11">
        <v>60</v>
      </c>
      <c r="D54" s="27">
        <v>212032483</v>
      </c>
      <c r="E54" s="27">
        <v>251598688</v>
      </c>
    </row>
    <row r="55" spans="2:5" ht="28.5">
      <c r="B55" s="10" t="s">
        <v>117</v>
      </c>
      <c r="C55" s="20" t="s">
        <v>118</v>
      </c>
      <c r="D55" s="27"/>
      <c r="E55" s="27"/>
    </row>
    <row r="56" spans="2:5" ht="28.5">
      <c r="B56" s="10" t="s">
        <v>16</v>
      </c>
      <c r="C56" s="20">
        <v>61</v>
      </c>
      <c r="D56" s="27">
        <v>86592105</v>
      </c>
      <c r="E56" s="27">
        <v>108928234</v>
      </c>
    </row>
    <row r="57" spans="2:5">
      <c r="B57" s="10" t="s">
        <v>17</v>
      </c>
      <c r="C57" s="20" t="s">
        <v>1621</v>
      </c>
      <c r="D57" s="27"/>
      <c r="E57" s="27"/>
    </row>
    <row r="58" spans="2:5" ht="42.75">
      <c r="B58" s="10" t="s">
        <v>50</v>
      </c>
      <c r="C58" s="11">
        <v>62</v>
      </c>
      <c r="D58" s="32">
        <v>14582345</v>
      </c>
      <c r="E58" s="32">
        <v>18434977</v>
      </c>
    </row>
    <row r="59" spans="2:5" ht="28.5">
      <c r="B59" s="10" t="s">
        <v>51</v>
      </c>
      <c r="C59" s="11">
        <v>63</v>
      </c>
      <c r="D59" s="27"/>
      <c r="E59" s="27"/>
    </row>
    <row r="60" spans="2:5">
      <c r="B60" s="10" t="s">
        <v>52</v>
      </c>
      <c r="C60" s="20" t="s">
        <v>1622</v>
      </c>
      <c r="D60" s="27">
        <v>5402470</v>
      </c>
      <c r="E60" s="27">
        <v>5414065</v>
      </c>
    </row>
    <row r="61" spans="2:5" ht="28.5">
      <c r="B61" s="10" t="s">
        <v>53</v>
      </c>
      <c r="C61" s="11">
        <v>64</v>
      </c>
      <c r="D61" s="27"/>
      <c r="E61" s="27"/>
    </row>
    <row r="62" spans="2:5" ht="71.25">
      <c r="B62" s="10" t="s">
        <v>48</v>
      </c>
      <c r="C62" s="11">
        <v>65</v>
      </c>
      <c r="D62" s="27">
        <v>26045435</v>
      </c>
      <c r="E62" s="27">
        <v>84392056</v>
      </c>
    </row>
    <row r="63" spans="2:5" ht="40.5" customHeight="1">
      <c r="B63" s="10" t="s">
        <v>54</v>
      </c>
      <c r="C63" s="11">
        <v>66</v>
      </c>
      <c r="D63" s="27">
        <v>95</v>
      </c>
      <c r="E63" s="27"/>
    </row>
    <row r="64" spans="2:5" ht="42.75">
      <c r="B64" s="10" t="s">
        <v>55</v>
      </c>
      <c r="C64" s="11">
        <v>70</v>
      </c>
      <c r="D64" s="27"/>
      <c r="E64" s="27"/>
    </row>
    <row r="65" spans="2:5" ht="57">
      <c r="B65" s="10" t="s">
        <v>56</v>
      </c>
      <c r="C65" s="11">
        <v>71</v>
      </c>
      <c r="D65" s="27">
        <v>3660</v>
      </c>
      <c r="E65" s="27">
        <v>1450</v>
      </c>
    </row>
    <row r="66" spans="2:5" ht="29.25" customHeight="1">
      <c r="B66" s="10" t="s">
        <v>57</v>
      </c>
      <c r="C66" s="11">
        <v>72</v>
      </c>
      <c r="D66" s="27">
        <v>8809620</v>
      </c>
      <c r="E66" s="27">
        <v>8601838</v>
      </c>
    </row>
    <row r="67" spans="2:5" ht="42.75">
      <c r="B67" s="10" t="s">
        <v>58</v>
      </c>
      <c r="C67" s="11">
        <v>73</v>
      </c>
      <c r="D67" s="27">
        <v>1771128</v>
      </c>
      <c r="E67" s="27">
        <v>59058</v>
      </c>
    </row>
    <row r="68" spans="2:5">
      <c r="B68" s="10" t="s">
        <v>59</v>
      </c>
      <c r="C68" s="20" t="s">
        <v>1623</v>
      </c>
      <c r="D68" s="27"/>
      <c r="E68" s="27"/>
    </row>
    <row r="69" spans="2:5">
      <c r="B69" s="10" t="s">
        <v>60</v>
      </c>
      <c r="C69" s="11">
        <v>74</v>
      </c>
      <c r="D69" s="27">
        <v>315719</v>
      </c>
      <c r="E69" s="27">
        <v>1155171</v>
      </c>
    </row>
    <row r="70" spans="2:5">
      <c r="B70" s="10" t="s">
        <v>61</v>
      </c>
      <c r="C70" s="11">
        <v>75</v>
      </c>
      <c r="D70" s="12">
        <v>8868324</v>
      </c>
      <c r="E70" s="12">
        <v>7120326</v>
      </c>
    </row>
    <row r="71" spans="2:5" ht="30">
      <c r="B71" s="15" t="s">
        <v>62</v>
      </c>
      <c r="C71" s="16">
        <v>78</v>
      </c>
      <c r="D71" s="33">
        <f>SUM(D54+D58+D62+D66+D67+D69+D70+D64+D65)</f>
        <v>272428714</v>
      </c>
      <c r="E71" s="33">
        <f>SUM(E54+E58+E62+E66+E67+E69+E70+E64+E65)</f>
        <v>371363564</v>
      </c>
    </row>
    <row r="72" spans="2:5" ht="15">
      <c r="B72" s="15" t="s">
        <v>73</v>
      </c>
      <c r="C72" s="16">
        <v>79</v>
      </c>
      <c r="D72" s="23">
        <f>D52+D71</f>
        <v>405162820</v>
      </c>
      <c r="E72" s="23">
        <f>E52+E71</f>
        <v>547193825</v>
      </c>
    </row>
    <row r="73" spans="2:5" ht="30">
      <c r="B73" s="15" t="s">
        <v>74</v>
      </c>
      <c r="C73" s="16">
        <v>80</v>
      </c>
      <c r="D73" s="23">
        <f>D45-D72</f>
        <v>2376769318</v>
      </c>
      <c r="E73" s="23">
        <f>E45-E72</f>
        <v>2515262206</v>
      </c>
    </row>
    <row r="74" spans="2:5">
      <c r="B74" s="10" t="s">
        <v>75</v>
      </c>
      <c r="C74" s="11">
        <v>83</v>
      </c>
      <c r="D74" s="12"/>
      <c r="E74" s="12"/>
    </row>
    <row r="75" spans="2:5" ht="42.75">
      <c r="B75" s="10" t="s">
        <v>49</v>
      </c>
      <c r="C75" s="11">
        <v>84</v>
      </c>
      <c r="D75" s="27">
        <v>2177897247</v>
      </c>
      <c r="E75" s="27">
        <v>2277862471</v>
      </c>
    </row>
    <row r="76" spans="2:5">
      <c r="B76" s="10" t="s">
        <v>76</v>
      </c>
      <c r="C76" s="11">
        <v>85</v>
      </c>
      <c r="D76" s="27">
        <v>131535995</v>
      </c>
      <c r="E76" s="27">
        <v>201755254</v>
      </c>
    </row>
    <row r="77" spans="2:5">
      <c r="B77" s="10" t="s">
        <v>77</v>
      </c>
      <c r="C77" s="11">
        <v>86</v>
      </c>
      <c r="D77" s="27"/>
      <c r="E77" s="27"/>
    </row>
    <row r="78" spans="2:5">
      <c r="B78" s="10" t="s">
        <v>78</v>
      </c>
      <c r="C78" s="11">
        <v>87</v>
      </c>
      <c r="D78" s="27">
        <v>67336076</v>
      </c>
      <c r="E78" s="27">
        <v>35644481</v>
      </c>
    </row>
    <row r="79" spans="2:5">
      <c r="B79" s="10" t="s">
        <v>79</v>
      </c>
      <c r="C79" s="11">
        <v>88</v>
      </c>
      <c r="D79" s="27"/>
      <c r="E79" s="27"/>
    </row>
    <row r="80" spans="2:5" ht="15">
      <c r="B80" s="15" t="s">
        <v>80</v>
      </c>
      <c r="C80" s="16">
        <v>90</v>
      </c>
      <c r="D80" s="17">
        <f>SUM(D75+D76-D77+D78-D79)</f>
        <v>2376769318</v>
      </c>
      <c r="E80" s="17">
        <f>SUM(E75+E76-E77+E78-E79)</f>
        <v>2515262206</v>
      </c>
    </row>
    <row r="81" spans="2:12">
      <c r="B81" s="13"/>
      <c r="C81" s="13"/>
      <c r="D81" s="13"/>
    </row>
    <row r="82" spans="2:12" ht="12.75">
      <c r="B82" s="408"/>
      <c r="C82" s="408"/>
      <c r="D82" s="408"/>
      <c r="E82" s="408"/>
      <c r="F82" s="408"/>
    </row>
    <row r="83" spans="2:12" ht="12.75">
      <c r="B83" s="408"/>
      <c r="C83" s="408"/>
      <c r="D83" s="408"/>
      <c r="E83" s="408"/>
      <c r="F83" s="408"/>
    </row>
    <row r="84" spans="2:12" ht="12.75" customHeight="1">
      <c r="B84" s="233" t="s">
        <v>1900</v>
      </c>
      <c r="C84" s="406" t="s">
        <v>1624</v>
      </c>
      <c r="D84" s="406"/>
      <c r="E84" s="406"/>
      <c r="F84" s="359"/>
      <c r="G84" s="359"/>
      <c r="H84" s="359"/>
      <c r="I84" s="359"/>
      <c r="J84" s="359"/>
      <c r="K84" s="359"/>
      <c r="L84" s="359"/>
    </row>
    <row r="85" spans="2:12" ht="12.75" customHeight="1">
      <c r="B85" s="132" t="s">
        <v>1902</v>
      </c>
      <c r="C85" s="406" t="s">
        <v>1625</v>
      </c>
      <c r="D85" s="406"/>
      <c r="E85" s="406"/>
      <c r="F85" s="230"/>
      <c r="G85" s="230"/>
      <c r="H85" s="230"/>
      <c r="I85" s="230"/>
      <c r="J85" s="230"/>
      <c r="K85" s="230"/>
      <c r="L85" s="230"/>
    </row>
    <row r="86" spans="2:12" ht="15" customHeight="1">
      <c r="B86" s="132" t="s">
        <v>1901</v>
      </c>
      <c r="C86" s="232" t="s">
        <v>184</v>
      </c>
      <c r="D86" s="232"/>
      <c r="E86" s="232"/>
      <c r="F86" s="232"/>
      <c r="G86" s="232"/>
      <c r="H86" s="232"/>
      <c r="I86" s="232"/>
      <c r="J86" s="232"/>
      <c r="K86" s="232"/>
      <c r="L86" s="232"/>
    </row>
  </sheetData>
  <mergeCells count="6">
    <mergeCell ref="C85:E85"/>
    <mergeCell ref="B3:E3"/>
    <mergeCell ref="B4:E4"/>
    <mergeCell ref="B82:C83"/>
    <mergeCell ref="D82:F83"/>
    <mergeCell ref="C84:E84"/>
  </mergeCells>
  <pageMargins left="0.74803149606299213" right="0.74803149606299213" top="0.98425196850393704" bottom="0.98425196850393704" header="0.51181102362204722" footer="0.51181102362204722"/>
  <pageSetup paperSize="9" scale="80" fitToHeight="5" orientation="portrait" horizontalDpi="4294967294" verticalDpi="4294967294" r:id="rId1"/>
  <headerFooter alignWithMargins="0">
    <oddFooter>&amp;C&amp;P</oddFooter>
  </headerFooter>
</worksheet>
</file>

<file path=xl/worksheets/sheet10.xml><?xml version="1.0" encoding="utf-8"?>
<worksheet xmlns="http://schemas.openxmlformats.org/spreadsheetml/2006/main" xmlns:r="http://schemas.openxmlformats.org/officeDocument/2006/relationships">
  <sheetPr>
    <tabColor rgb="FF7030A0"/>
  </sheetPr>
  <dimension ref="A1:CW917"/>
  <sheetViews>
    <sheetView zoomScaleNormal="100" workbookViewId="0">
      <pane ySplit="5" topLeftCell="A6" activePane="bottomLeft" state="frozen"/>
      <selection pane="bottomLeft" activeCell="A9" sqref="A9"/>
    </sheetView>
  </sheetViews>
  <sheetFormatPr defaultColWidth="10.140625" defaultRowHeight="12.75"/>
  <cols>
    <col min="1" max="1" width="31.5703125" style="226" customWidth="1"/>
    <col min="2" max="2" width="10.140625" style="226" customWidth="1"/>
    <col min="3" max="3" width="13.7109375" style="338" customWidth="1"/>
    <col min="4" max="4" width="16.42578125" style="338" customWidth="1"/>
    <col min="5" max="5" width="19.140625" style="338" customWidth="1"/>
    <col min="6" max="6" width="0.85546875" style="226" hidden="1" customWidth="1"/>
    <col min="7" max="7" width="0" style="226" hidden="1" customWidth="1"/>
    <col min="8" max="8" width="12.140625" style="226" hidden="1" customWidth="1"/>
    <col min="9" max="16" width="0" style="226" hidden="1" customWidth="1"/>
    <col min="17" max="18" width="9.140625" style="226" hidden="1" customWidth="1"/>
    <col min="19" max="22" width="0" style="226" hidden="1" customWidth="1"/>
    <col min="23" max="30" width="9.140625" style="226" hidden="1" customWidth="1"/>
    <col min="31" max="31" width="0.85546875" style="226" hidden="1" customWidth="1"/>
    <col min="32" max="32" width="9.140625" style="226" hidden="1" customWidth="1"/>
    <col min="33" max="33" width="1.28515625" style="226" hidden="1" customWidth="1"/>
    <col min="34" max="39" width="9.140625" style="226" hidden="1" customWidth="1"/>
    <col min="40" max="40" width="7.85546875" style="226" hidden="1" customWidth="1"/>
    <col min="41" max="41" width="0.28515625" style="226" hidden="1" customWidth="1"/>
    <col min="42" max="87" width="9.140625" style="226" hidden="1" customWidth="1"/>
    <col min="88" max="88" width="0.140625" style="226" hidden="1" customWidth="1"/>
    <col min="89" max="89" width="0.140625" style="226" customWidth="1"/>
    <col min="90" max="90" width="9.140625" style="226" hidden="1" customWidth="1"/>
    <col min="91" max="91" width="11.140625" style="226" hidden="1" customWidth="1"/>
    <col min="92" max="92" width="13.85546875" style="226" hidden="1" customWidth="1"/>
    <col min="93" max="93" width="9.140625" style="226" hidden="1" customWidth="1"/>
    <col min="94" max="254" width="9.140625" style="226" customWidth="1"/>
    <col min="255" max="255" width="38" style="226" customWidth="1"/>
    <col min="256" max="16384" width="10.140625" style="226"/>
  </cols>
  <sheetData>
    <row r="1" spans="1:93" ht="16.5" customHeight="1">
      <c r="A1" s="360" t="s">
        <v>81</v>
      </c>
      <c r="B1" s="361"/>
      <c r="C1" s="362"/>
      <c r="D1" s="362"/>
      <c r="E1" s="363" t="s">
        <v>1831</v>
      </c>
    </row>
    <row r="2" spans="1:93" ht="16.5" customHeight="1">
      <c r="A2" s="447" t="s">
        <v>824</v>
      </c>
      <c r="B2" s="447"/>
      <c r="C2" s="447"/>
      <c r="D2" s="447"/>
      <c r="E2" s="447"/>
    </row>
    <row r="3" spans="1:93" ht="16.5" customHeight="1">
      <c r="A3" s="448" t="s">
        <v>1907</v>
      </c>
      <c r="B3" s="449"/>
      <c r="C3" s="449"/>
      <c r="D3" s="449"/>
      <c r="E3" s="449"/>
    </row>
    <row r="4" spans="1:93" ht="16.5" customHeight="1">
      <c r="A4" s="361"/>
      <c r="B4" s="361"/>
      <c r="C4" s="362"/>
      <c r="D4" s="362"/>
      <c r="E4" s="364" t="s">
        <v>825</v>
      </c>
    </row>
    <row r="5" spans="1:93" ht="38.25">
      <c r="A5" s="365" t="s">
        <v>826</v>
      </c>
      <c r="B5" s="365" t="s">
        <v>827</v>
      </c>
      <c r="C5" s="366" t="s">
        <v>1910</v>
      </c>
      <c r="D5" s="366" t="s">
        <v>1911</v>
      </c>
      <c r="E5" s="366" t="s">
        <v>1930</v>
      </c>
      <c r="G5" s="226" t="s">
        <v>828</v>
      </c>
      <c r="H5" s="226" t="s">
        <v>829</v>
      </c>
      <c r="I5" s="226" t="s">
        <v>830</v>
      </c>
      <c r="J5" s="226" t="s">
        <v>831</v>
      </c>
      <c r="K5" s="226" t="s">
        <v>832</v>
      </c>
      <c r="L5" s="226" t="s">
        <v>833</v>
      </c>
      <c r="M5" s="226" t="s">
        <v>834</v>
      </c>
      <c r="N5" s="226" t="s">
        <v>835</v>
      </c>
      <c r="O5" s="226" t="s">
        <v>836</v>
      </c>
      <c r="P5" s="226" t="s">
        <v>837</v>
      </c>
      <c r="S5" s="226" t="s">
        <v>838</v>
      </c>
      <c r="T5" s="226" t="s">
        <v>839</v>
      </c>
      <c r="U5" s="226" t="s">
        <v>840</v>
      </c>
      <c r="V5" s="226" t="s">
        <v>841</v>
      </c>
    </row>
    <row r="6" spans="1:93" s="216" customFormat="1" ht="47.25">
      <c r="A6" s="367" t="s">
        <v>842</v>
      </c>
      <c r="B6" s="368" t="s">
        <v>843</v>
      </c>
      <c r="C6" s="369">
        <f>C8+C102+C118+C188+C110+C239+C237</f>
        <v>859248000</v>
      </c>
      <c r="D6" s="369">
        <f>D8+D102+D118+D188+D110+D239+D237</f>
        <v>1088340250</v>
      </c>
      <c r="E6" s="369">
        <f>E8+E102+E118+E188+E110+E239+E237</f>
        <v>501708800</v>
      </c>
      <c r="F6" s="353">
        <f t="shared" ref="F6:AK6" si="0">F8+F105+F121+F189+F113+F243+F238</f>
        <v>0</v>
      </c>
      <c r="G6" s="353">
        <f t="shared" si="0"/>
        <v>0</v>
      </c>
      <c r="H6" s="353">
        <f t="shared" si="0"/>
        <v>-39170394</v>
      </c>
      <c r="I6" s="353">
        <f t="shared" si="0"/>
        <v>0</v>
      </c>
      <c r="J6" s="353">
        <f t="shared" si="0"/>
        <v>0</v>
      </c>
      <c r="K6" s="353">
        <f t="shared" si="0"/>
        <v>0</v>
      </c>
      <c r="L6" s="353">
        <f t="shared" si="0"/>
        <v>0</v>
      </c>
      <c r="M6" s="353">
        <f t="shared" si="0"/>
        <v>0</v>
      </c>
      <c r="N6" s="353">
        <f t="shared" si="0"/>
        <v>0</v>
      </c>
      <c r="O6" s="353">
        <f t="shared" si="0"/>
        <v>0</v>
      </c>
      <c r="P6" s="353" t="e">
        <f t="shared" si="0"/>
        <v>#VALUE!</v>
      </c>
      <c r="Q6" s="353">
        <f t="shared" si="0"/>
        <v>0</v>
      </c>
      <c r="R6" s="353">
        <f t="shared" si="0"/>
        <v>0</v>
      </c>
      <c r="S6" s="353">
        <f t="shared" si="0"/>
        <v>6</v>
      </c>
      <c r="T6" s="353">
        <f t="shared" si="0"/>
        <v>556212</v>
      </c>
      <c r="U6" s="353">
        <f t="shared" si="0"/>
        <v>0</v>
      </c>
      <c r="V6" s="353">
        <f t="shared" si="0"/>
        <v>556212</v>
      </c>
      <c r="W6" s="353">
        <f t="shared" si="0"/>
        <v>0</v>
      </c>
      <c r="X6" s="353">
        <f t="shared" si="0"/>
        <v>0</v>
      </c>
      <c r="Y6" s="353">
        <f t="shared" si="0"/>
        <v>0</v>
      </c>
      <c r="Z6" s="353">
        <f t="shared" si="0"/>
        <v>0</v>
      </c>
      <c r="AA6" s="353">
        <f t="shared" si="0"/>
        <v>0</v>
      </c>
      <c r="AB6" s="353">
        <f t="shared" si="0"/>
        <v>0</v>
      </c>
      <c r="AC6" s="353">
        <f t="shared" si="0"/>
        <v>0</v>
      </c>
      <c r="AD6" s="353">
        <f t="shared" si="0"/>
        <v>0</v>
      </c>
      <c r="AE6" s="353">
        <f t="shared" si="0"/>
        <v>0</v>
      </c>
      <c r="AF6" s="353">
        <f t="shared" si="0"/>
        <v>0</v>
      </c>
      <c r="AG6" s="353">
        <f t="shared" si="0"/>
        <v>0</v>
      </c>
      <c r="AH6" s="353">
        <f t="shared" si="0"/>
        <v>0</v>
      </c>
      <c r="AI6" s="353">
        <f t="shared" si="0"/>
        <v>0</v>
      </c>
      <c r="AJ6" s="353" t="e">
        <f t="shared" si="0"/>
        <v>#VALUE!</v>
      </c>
      <c r="AK6" s="353">
        <f t="shared" si="0"/>
        <v>0</v>
      </c>
      <c r="AL6" s="353">
        <f t="shared" ref="AL6:BQ6" si="1">AL8+AL105+AL121+AL189+AL113+AL243+AL238</f>
        <v>0</v>
      </c>
      <c r="AM6" s="353">
        <f t="shared" si="1"/>
        <v>0</v>
      </c>
      <c r="AN6" s="353">
        <f t="shared" si="1"/>
        <v>0</v>
      </c>
      <c r="AO6" s="353">
        <f t="shared" si="1"/>
        <v>0</v>
      </c>
      <c r="AP6" s="353">
        <f t="shared" si="1"/>
        <v>0</v>
      </c>
      <c r="AQ6" s="353">
        <f t="shared" si="1"/>
        <v>0</v>
      </c>
      <c r="AR6" s="353">
        <f t="shared" si="1"/>
        <v>0</v>
      </c>
      <c r="AS6" s="353">
        <f t="shared" si="1"/>
        <v>0</v>
      </c>
      <c r="AT6" s="353">
        <f t="shared" si="1"/>
        <v>0</v>
      </c>
      <c r="AU6" s="353">
        <f t="shared" si="1"/>
        <v>0</v>
      </c>
      <c r="AV6" s="353">
        <f t="shared" si="1"/>
        <v>0</v>
      </c>
      <c r="AW6" s="353">
        <f t="shared" si="1"/>
        <v>0</v>
      </c>
      <c r="AX6" s="353">
        <f t="shared" si="1"/>
        <v>0</v>
      </c>
      <c r="AY6" s="353">
        <f t="shared" si="1"/>
        <v>0</v>
      </c>
      <c r="AZ6" s="353">
        <f t="shared" si="1"/>
        <v>0</v>
      </c>
      <c r="BA6" s="353">
        <f t="shared" si="1"/>
        <v>0</v>
      </c>
      <c r="BB6" s="353">
        <f t="shared" si="1"/>
        <v>0</v>
      </c>
      <c r="BC6" s="353">
        <f t="shared" si="1"/>
        <v>0</v>
      </c>
      <c r="BD6" s="353">
        <f t="shared" si="1"/>
        <v>0</v>
      </c>
      <c r="BE6" s="353">
        <f t="shared" si="1"/>
        <v>0</v>
      </c>
      <c r="BF6" s="353">
        <f t="shared" si="1"/>
        <v>0</v>
      </c>
      <c r="BG6" s="353">
        <f t="shared" si="1"/>
        <v>0</v>
      </c>
      <c r="BH6" s="353">
        <f t="shared" si="1"/>
        <v>0</v>
      </c>
      <c r="BI6" s="353">
        <f t="shared" si="1"/>
        <v>0</v>
      </c>
      <c r="BJ6" s="353">
        <f t="shared" si="1"/>
        <v>0</v>
      </c>
      <c r="BK6" s="353">
        <f t="shared" si="1"/>
        <v>0</v>
      </c>
      <c r="BL6" s="353">
        <f t="shared" si="1"/>
        <v>0</v>
      </c>
      <c r="BM6" s="353">
        <f t="shared" si="1"/>
        <v>0</v>
      </c>
      <c r="BN6" s="353">
        <f t="shared" si="1"/>
        <v>0</v>
      </c>
      <c r="BO6" s="353">
        <f t="shared" si="1"/>
        <v>0</v>
      </c>
      <c r="BP6" s="353">
        <f t="shared" si="1"/>
        <v>0</v>
      </c>
      <c r="BQ6" s="353">
        <f t="shared" si="1"/>
        <v>0</v>
      </c>
      <c r="BR6" s="353">
        <f t="shared" ref="BR6:CO6" si="2">BR8+BR105+BR121+BR189+BR113+BR243+BR238</f>
        <v>0</v>
      </c>
      <c r="BS6" s="353">
        <f t="shared" si="2"/>
        <v>0</v>
      </c>
      <c r="BT6" s="353">
        <f t="shared" si="2"/>
        <v>0</v>
      </c>
      <c r="BU6" s="353">
        <f t="shared" si="2"/>
        <v>0</v>
      </c>
      <c r="BV6" s="353">
        <f t="shared" si="2"/>
        <v>0</v>
      </c>
      <c r="BW6" s="353">
        <f t="shared" si="2"/>
        <v>0</v>
      </c>
      <c r="BX6" s="353">
        <f t="shared" si="2"/>
        <v>0</v>
      </c>
      <c r="BY6" s="353">
        <f t="shared" si="2"/>
        <v>0</v>
      </c>
      <c r="BZ6" s="353">
        <f t="shared" si="2"/>
        <v>0</v>
      </c>
      <c r="CA6" s="353">
        <f t="shared" si="2"/>
        <v>0</v>
      </c>
      <c r="CB6" s="353">
        <f t="shared" si="2"/>
        <v>0</v>
      </c>
      <c r="CC6" s="353">
        <f t="shared" si="2"/>
        <v>0</v>
      </c>
      <c r="CD6" s="353">
        <f t="shared" si="2"/>
        <v>0</v>
      </c>
      <c r="CE6" s="353">
        <f t="shared" si="2"/>
        <v>0</v>
      </c>
      <c r="CF6" s="353">
        <f t="shared" si="2"/>
        <v>0</v>
      </c>
      <c r="CG6" s="353">
        <f t="shared" si="2"/>
        <v>0</v>
      </c>
      <c r="CH6" s="353">
        <f t="shared" si="2"/>
        <v>0</v>
      </c>
      <c r="CI6" s="353">
        <f t="shared" si="2"/>
        <v>0</v>
      </c>
      <c r="CJ6" s="353">
        <f t="shared" si="2"/>
        <v>0</v>
      </c>
      <c r="CK6" s="353">
        <f t="shared" si="2"/>
        <v>0</v>
      </c>
      <c r="CL6" s="353">
        <f t="shared" si="2"/>
        <v>0</v>
      </c>
      <c r="CM6" s="353">
        <f t="shared" si="2"/>
        <v>0</v>
      </c>
      <c r="CN6" s="353">
        <f t="shared" si="2"/>
        <v>0</v>
      </c>
      <c r="CO6" s="353">
        <f t="shared" si="2"/>
        <v>0</v>
      </c>
    </row>
    <row r="7" spans="1:93" ht="25.5">
      <c r="A7" s="370" t="s">
        <v>844</v>
      </c>
      <c r="B7" s="371">
        <v>4990</v>
      </c>
      <c r="C7" s="358">
        <f>C8-C38-C97+C102+C109</f>
        <v>313953000</v>
      </c>
      <c r="D7" s="358">
        <f>D8-D38-D97+D102+D109</f>
        <v>460447060</v>
      </c>
      <c r="E7" s="358">
        <f>E8-E38-E97+E102+E109</f>
        <v>328800595</v>
      </c>
      <c r="F7" s="217">
        <f t="shared" ref="F7:AK7" si="3">F8-F38-F100+F105</f>
        <v>0</v>
      </c>
      <c r="G7" s="218">
        <f t="shared" si="3"/>
        <v>0</v>
      </c>
      <c r="H7" s="218">
        <f t="shared" si="3"/>
        <v>-23832219</v>
      </c>
      <c r="I7" s="218">
        <f t="shared" si="3"/>
        <v>0</v>
      </c>
      <c r="J7" s="218">
        <f t="shared" si="3"/>
        <v>0</v>
      </c>
      <c r="K7" s="218">
        <f t="shared" si="3"/>
        <v>0</v>
      </c>
      <c r="L7" s="218">
        <f t="shared" si="3"/>
        <v>0</v>
      </c>
      <c r="M7" s="218">
        <f t="shared" si="3"/>
        <v>0</v>
      </c>
      <c r="N7" s="218">
        <f t="shared" si="3"/>
        <v>0</v>
      </c>
      <c r="O7" s="218">
        <f t="shared" si="3"/>
        <v>0</v>
      </c>
      <c r="P7" s="218" t="e">
        <f t="shared" si="3"/>
        <v>#VALUE!</v>
      </c>
      <c r="Q7" s="218">
        <f t="shared" si="3"/>
        <v>0</v>
      </c>
      <c r="R7" s="218">
        <f t="shared" si="3"/>
        <v>0</v>
      </c>
      <c r="S7" s="218">
        <f t="shared" si="3"/>
        <v>1</v>
      </c>
      <c r="T7" s="218">
        <f t="shared" si="3"/>
        <v>92637</v>
      </c>
      <c r="U7" s="218">
        <f t="shared" si="3"/>
        <v>0</v>
      </c>
      <c r="V7" s="218">
        <f t="shared" si="3"/>
        <v>92637</v>
      </c>
      <c r="W7" s="218">
        <f t="shared" si="3"/>
        <v>0</v>
      </c>
      <c r="X7" s="218">
        <f t="shared" si="3"/>
        <v>0</v>
      </c>
      <c r="Y7" s="218">
        <f t="shared" si="3"/>
        <v>0</v>
      </c>
      <c r="Z7" s="218">
        <f t="shared" si="3"/>
        <v>0</v>
      </c>
      <c r="AA7" s="218">
        <f t="shared" si="3"/>
        <v>0</v>
      </c>
      <c r="AB7" s="218">
        <f t="shared" si="3"/>
        <v>0</v>
      </c>
      <c r="AC7" s="218">
        <f t="shared" si="3"/>
        <v>0</v>
      </c>
      <c r="AD7" s="218">
        <f t="shared" si="3"/>
        <v>0</v>
      </c>
      <c r="AE7" s="218">
        <f t="shared" si="3"/>
        <v>0</v>
      </c>
      <c r="AF7" s="218">
        <f t="shared" si="3"/>
        <v>0</v>
      </c>
      <c r="AG7" s="218">
        <f t="shared" si="3"/>
        <v>0</v>
      </c>
      <c r="AH7" s="218">
        <f t="shared" si="3"/>
        <v>0</v>
      </c>
      <c r="AI7" s="218">
        <f t="shared" si="3"/>
        <v>0</v>
      </c>
      <c r="AJ7" s="218" t="e">
        <f t="shared" si="3"/>
        <v>#VALUE!</v>
      </c>
      <c r="AK7" s="218">
        <f t="shared" si="3"/>
        <v>0</v>
      </c>
      <c r="AL7" s="218">
        <f t="shared" ref="AL7:BQ7" si="4">AL8-AL38-AL100+AL105</f>
        <v>0</v>
      </c>
      <c r="AM7" s="218">
        <f t="shared" si="4"/>
        <v>0</v>
      </c>
      <c r="AN7" s="218">
        <f t="shared" si="4"/>
        <v>0</v>
      </c>
      <c r="AO7" s="218">
        <f t="shared" si="4"/>
        <v>0</v>
      </c>
      <c r="AP7" s="218">
        <f t="shared" si="4"/>
        <v>0</v>
      </c>
      <c r="AQ7" s="218">
        <f t="shared" si="4"/>
        <v>0</v>
      </c>
      <c r="AR7" s="218">
        <f t="shared" si="4"/>
        <v>0</v>
      </c>
      <c r="AS7" s="218">
        <f t="shared" si="4"/>
        <v>0</v>
      </c>
      <c r="AT7" s="218">
        <f t="shared" si="4"/>
        <v>0</v>
      </c>
      <c r="AU7" s="218">
        <f t="shared" si="4"/>
        <v>0</v>
      </c>
      <c r="AV7" s="218">
        <f t="shared" si="4"/>
        <v>0</v>
      </c>
      <c r="AW7" s="218">
        <f t="shared" si="4"/>
        <v>0</v>
      </c>
      <c r="AX7" s="218">
        <f t="shared" si="4"/>
        <v>0</v>
      </c>
      <c r="AY7" s="218">
        <f t="shared" si="4"/>
        <v>0</v>
      </c>
      <c r="AZ7" s="218">
        <f t="shared" si="4"/>
        <v>0</v>
      </c>
      <c r="BA7" s="218">
        <f t="shared" si="4"/>
        <v>0</v>
      </c>
      <c r="BB7" s="218">
        <f t="shared" si="4"/>
        <v>0</v>
      </c>
      <c r="BC7" s="218">
        <f t="shared" si="4"/>
        <v>0</v>
      </c>
      <c r="BD7" s="218">
        <f t="shared" si="4"/>
        <v>0</v>
      </c>
      <c r="BE7" s="218">
        <f t="shared" si="4"/>
        <v>0</v>
      </c>
      <c r="BF7" s="218">
        <f t="shared" si="4"/>
        <v>0</v>
      </c>
      <c r="BG7" s="218">
        <f t="shared" si="4"/>
        <v>0</v>
      </c>
      <c r="BH7" s="218">
        <f t="shared" si="4"/>
        <v>0</v>
      </c>
      <c r="BI7" s="218">
        <f t="shared" si="4"/>
        <v>0</v>
      </c>
      <c r="BJ7" s="218">
        <f t="shared" si="4"/>
        <v>0</v>
      </c>
      <c r="BK7" s="218">
        <f t="shared" si="4"/>
        <v>0</v>
      </c>
      <c r="BL7" s="218">
        <f t="shared" si="4"/>
        <v>0</v>
      </c>
      <c r="BM7" s="218">
        <f t="shared" si="4"/>
        <v>0</v>
      </c>
      <c r="BN7" s="218">
        <f t="shared" si="4"/>
        <v>0</v>
      </c>
      <c r="BO7" s="218">
        <f t="shared" si="4"/>
        <v>0</v>
      </c>
      <c r="BP7" s="218">
        <f t="shared" si="4"/>
        <v>0</v>
      </c>
      <c r="BQ7" s="218">
        <f t="shared" si="4"/>
        <v>0</v>
      </c>
      <c r="BR7" s="218">
        <f t="shared" ref="BR7:CG7" si="5">BR8-BR38-BR100+BR105</f>
        <v>0</v>
      </c>
      <c r="BS7" s="218">
        <f t="shared" si="5"/>
        <v>0</v>
      </c>
      <c r="BT7" s="218">
        <f t="shared" si="5"/>
        <v>0</v>
      </c>
      <c r="BU7" s="218">
        <f t="shared" si="5"/>
        <v>0</v>
      </c>
      <c r="BV7" s="218">
        <f t="shared" si="5"/>
        <v>0</v>
      </c>
      <c r="BW7" s="218">
        <f t="shared" si="5"/>
        <v>0</v>
      </c>
      <c r="BX7" s="218">
        <f t="shared" si="5"/>
        <v>0</v>
      </c>
      <c r="BY7" s="218">
        <f t="shared" si="5"/>
        <v>0</v>
      </c>
      <c r="BZ7" s="218">
        <f t="shared" si="5"/>
        <v>0</v>
      </c>
      <c r="CA7" s="218">
        <f t="shared" si="5"/>
        <v>0</v>
      </c>
      <c r="CB7" s="218">
        <f t="shared" si="5"/>
        <v>0</v>
      </c>
      <c r="CC7" s="218">
        <f t="shared" si="5"/>
        <v>0</v>
      </c>
      <c r="CD7" s="218">
        <f t="shared" si="5"/>
        <v>0</v>
      </c>
      <c r="CE7" s="218">
        <f t="shared" si="5"/>
        <v>0</v>
      </c>
      <c r="CF7" s="218">
        <f t="shared" si="5"/>
        <v>0</v>
      </c>
      <c r="CG7" s="218">
        <f t="shared" si="5"/>
        <v>0</v>
      </c>
    </row>
    <row r="8" spans="1:93" ht="25.5">
      <c r="A8" s="370" t="s">
        <v>845</v>
      </c>
      <c r="B8" s="372" t="s">
        <v>240</v>
      </c>
      <c r="C8" s="358">
        <f>C9+C58</f>
        <v>384090000</v>
      </c>
      <c r="D8" s="358">
        <f>D9+D58</f>
        <v>531950410</v>
      </c>
      <c r="E8" s="358">
        <f>E9+E58</f>
        <v>398692027</v>
      </c>
      <c r="F8" s="217">
        <f t="shared" ref="F8:BQ8" si="6">F9+F58</f>
        <v>0</v>
      </c>
      <c r="G8" s="218">
        <f t="shared" si="6"/>
        <v>0</v>
      </c>
      <c r="H8" s="218">
        <f t="shared" si="6"/>
        <v>-37440341</v>
      </c>
      <c r="I8" s="218">
        <f t="shared" si="6"/>
        <v>0</v>
      </c>
      <c r="J8" s="218">
        <f t="shared" si="6"/>
        <v>0</v>
      </c>
      <c r="K8" s="218">
        <f t="shared" si="6"/>
        <v>0</v>
      </c>
      <c r="L8" s="218">
        <f t="shared" si="6"/>
        <v>0</v>
      </c>
      <c r="M8" s="218">
        <f t="shared" si="6"/>
        <v>0</v>
      </c>
      <c r="N8" s="218">
        <f t="shared" si="6"/>
        <v>0</v>
      </c>
      <c r="O8" s="218">
        <f t="shared" si="6"/>
        <v>0</v>
      </c>
      <c r="P8" s="218" t="e">
        <f t="shared" si="6"/>
        <v>#VALUE!</v>
      </c>
      <c r="Q8" s="218">
        <f t="shared" si="6"/>
        <v>0</v>
      </c>
      <c r="R8" s="218">
        <f t="shared" si="6"/>
        <v>0</v>
      </c>
      <c r="S8" s="218">
        <f t="shared" si="6"/>
        <v>2</v>
      </c>
      <c r="T8" s="218">
        <f t="shared" si="6"/>
        <v>185310</v>
      </c>
      <c r="U8" s="218">
        <f t="shared" si="6"/>
        <v>0</v>
      </c>
      <c r="V8" s="218">
        <f t="shared" si="6"/>
        <v>185310</v>
      </c>
      <c r="W8" s="218">
        <f t="shared" si="6"/>
        <v>0</v>
      </c>
      <c r="X8" s="218">
        <f t="shared" si="6"/>
        <v>0</v>
      </c>
      <c r="Y8" s="218">
        <f t="shared" si="6"/>
        <v>0</v>
      </c>
      <c r="Z8" s="218">
        <f t="shared" si="6"/>
        <v>0</v>
      </c>
      <c r="AA8" s="218">
        <f t="shared" si="6"/>
        <v>0</v>
      </c>
      <c r="AB8" s="218">
        <f t="shared" si="6"/>
        <v>0</v>
      </c>
      <c r="AC8" s="218">
        <f t="shared" si="6"/>
        <v>0</v>
      </c>
      <c r="AD8" s="218">
        <f t="shared" si="6"/>
        <v>0</v>
      </c>
      <c r="AE8" s="218">
        <f t="shared" si="6"/>
        <v>0</v>
      </c>
      <c r="AF8" s="218">
        <f t="shared" si="6"/>
        <v>0</v>
      </c>
      <c r="AG8" s="218">
        <f t="shared" si="6"/>
        <v>0</v>
      </c>
      <c r="AH8" s="218">
        <f t="shared" si="6"/>
        <v>0</v>
      </c>
      <c r="AI8" s="218">
        <f t="shared" si="6"/>
        <v>0</v>
      </c>
      <c r="AJ8" s="218" t="e">
        <f t="shared" si="6"/>
        <v>#VALUE!</v>
      </c>
      <c r="AK8" s="218">
        <f t="shared" si="6"/>
        <v>0</v>
      </c>
      <c r="AL8" s="218">
        <f t="shared" si="6"/>
        <v>0</v>
      </c>
      <c r="AM8" s="218">
        <f t="shared" si="6"/>
        <v>0</v>
      </c>
      <c r="AN8" s="218">
        <f t="shared" si="6"/>
        <v>0</v>
      </c>
      <c r="AO8" s="218">
        <f t="shared" si="6"/>
        <v>0</v>
      </c>
      <c r="AP8" s="218">
        <f t="shared" si="6"/>
        <v>0</v>
      </c>
      <c r="AQ8" s="218">
        <f t="shared" si="6"/>
        <v>0</v>
      </c>
      <c r="AR8" s="218">
        <f t="shared" si="6"/>
        <v>0</v>
      </c>
      <c r="AS8" s="218">
        <f t="shared" si="6"/>
        <v>0</v>
      </c>
      <c r="AT8" s="218">
        <f t="shared" si="6"/>
        <v>0</v>
      </c>
      <c r="AU8" s="218">
        <f t="shared" si="6"/>
        <v>0</v>
      </c>
      <c r="AV8" s="218">
        <f t="shared" si="6"/>
        <v>0</v>
      </c>
      <c r="AW8" s="218">
        <f t="shared" si="6"/>
        <v>0</v>
      </c>
      <c r="AX8" s="218">
        <f t="shared" si="6"/>
        <v>0</v>
      </c>
      <c r="AY8" s="218">
        <f t="shared" si="6"/>
        <v>0</v>
      </c>
      <c r="AZ8" s="218">
        <f t="shared" si="6"/>
        <v>0</v>
      </c>
      <c r="BA8" s="218">
        <f t="shared" si="6"/>
        <v>0</v>
      </c>
      <c r="BB8" s="218">
        <f t="shared" si="6"/>
        <v>0</v>
      </c>
      <c r="BC8" s="218">
        <f t="shared" si="6"/>
        <v>0</v>
      </c>
      <c r="BD8" s="218">
        <f t="shared" si="6"/>
        <v>0</v>
      </c>
      <c r="BE8" s="218">
        <f t="shared" si="6"/>
        <v>0</v>
      </c>
      <c r="BF8" s="218">
        <f t="shared" si="6"/>
        <v>0</v>
      </c>
      <c r="BG8" s="218">
        <f t="shared" si="6"/>
        <v>0</v>
      </c>
      <c r="BH8" s="218">
        <f t="shared" si="6"/>
        <v>0</v>
      </c>
      <c r="BI8" s="218">
        <f t="shared" si="6"/>
        <v>0</v>
      </c>
      <c r="BJ8" s="218">
        <f t="shared" si="6"/>
        <v>0</v>
      </c>
      <c r="BK8" s="218">
        <f t="shared" si="6"/>
        <v>0</v>
      </c>
      <c r="BL8" s="218">
        <f t="shared" si="6"/>
        <v>0</v>
      </c>
      <c r="BM8" s="218">
        <f t="shared" si="6"/>
        <v>0</v>
      </c>
      <c r="BN8" s="218">
        <f t="shared" si="6"/>
        <v>0</v>
      </c>
      <c r="BO8" s="218">
        <f t="shared" si="6"/>
        <v>0</v>
      </c>
      <c r="BP8" s="218">
        <f t="shared" si="6"/>
        <v>0</v>
      </c>
      <c r="BQ8" s="218">
        <f t="shared" si="6"/>
        <v>0</v>
      </c>
      <c r="BR8" s="218">
        <f t="shared" ref="BR8:CG8" si="7">BR9+BR58</f>
        <v>0</v>
      </c>
      <c r="BS8" s="218">
        <f t="shared" si="7"/>
        <v>0</v>
      </c>
      <c r="BT8" s="218">
        <f t="shared" si="7"/>
        <v>0</v>
      </c>
      <c r="BU8" s="218">
        <f t="shared" si="7"/>
        <v>0</v>
      </c>
      <c r="BV8" s="218">
        <f t="shared" si="7"/>
        <v>0</v>
      </c>
      <c r="BW8" s="218">
        <f t="shared" si="7"/>
        <v>0</v>
      </c>
      <c r="BX8" s="218">
        <f t="shared" si="7"/>
        <v>0</v>
      </c>
      <c r="BY8" s="218">
        <f t="shared" si="7"/>
        <v>0</v>
      </c>
      <c r="BZ8" s="218">
        <f t="shared" si="7"/>
        <v>0</v>
      </c>
      <c r="CA8" s="218">
        <f t="shared" si="7"/>
        <v>0</v>
      </c>
      <c r="CB8" s="218">
        <f t="shared" si="7"/>
        <v>0</v>
      </c>
      <c r="CC8" s="218">
        <f t="shared" si="7"/>
        <v>0</v>
      </c>
      <c r="CD8" s="218">
        <f t="shared" si="7"/>
        <v>0</v>
      </c>
      <c r="CE8" s="218">
        <f t="shared" si="7"/>
        <v>0</v>
      </c>
      <c r="CF8" s="218">
        <f t="shared" si="7"/>
        <v>0</v>
      </c>
      <c r="CG8" s="218">
        <f t="shared" si="7"/>
        <v>0</v>
      </c>
    </row>
    <row r="9" spans="1:93" ht="25.5">
      <c r="A9" s="370" t="s">
        <v>846</v>
      </c>
      <c r="B9" s="372" t="s">
        <v>242</v>
      </c>
      <c r="C9" s="358">
        <f>C10+C26+C37+C55</f>
        <v>343224000</v>
      </c>
      <c r="D9" s="358">
        <f>D10+D26+D37+D55</f>
        <v>434675410</v>
      </c>
      <c r="E9" s="358">
        <f>E10+E26+E37+E55</f>
        <v>359703926</v>
      </c>
      <c r="G9" s="226">
        <v>0</v>
      </c>
      <c r="H9" s="226">
        <v>-30842339</v>
      </c>
      <c r="I9" s="226">
        <v>0</v>
      </c>
      <c r="J9" s="226">
        <v>0</v>
      </c>
      <c r="K9" s="226">
        <v>0</v>
      </c>
      <c r="L9" s="226">
        <v>0</v>
      </c>
      <c r="M9" s="226">
        <v>0</v>
      </c>
      <c r="N9" s="226">
        <v>0</v>
      </c>
      <c r="O9" s="226">
        <v>0</v>
      </c>
      <c r="P9" s="226" t="s">
        <v>847</v>
      </c>
      <c r="S9" s="226">
        <v>1</v>
      </c>
      <c r="T9" s="226">
        <v>92643</v>
      </c>
      <c r="U9" s="226">
        <v>0</v>
      </c>
      <c r="V9" s="226">
        <v>92643</v>
      </c>
      <c r="AJ9" s="226" t="s">
        <v>848</v>
      </c>
    </row>
    <row r="10" spans="1:93" ht="38.25">
      <c r="A10" s="370" t="s">
        <v>849</v>
      </c>
      <c r="B10" s="372" t="s">
        <v>850</v>
      </c>
      <c r="C10" s="358">
        <f>C11+C14</f>
        <v>210149000</v>
      </c>
      <c r="D10" s="358">
        <f>D11+D14</f>
        <v>224815160</v>
      </c>
      <c r="E10" s="358">
        <f>E11+E14</f>
        <v>224265054</v>
      </c>
      <c r="G10" s="226">
        <v>0</v>
      </c>
      <c r="H10" s="226">
        <v>-15339782</v>
      </c>
      <c r="I10" s="226">
        <v>0</v>
      </c>
      <c r="J10" s="226">
        <v>0</v>
      </c>
      <c r="K10" s="226">
        <v>0</v>
      </c>
      <c r="L10" s="226">
        <v>0</v>
      </c>
      <c r="M10" s="226">
        <v>0</v>
      </c>
      <c r="N10" s="226">
        <v>0</v>
      </c>
      <c r="O10" s="226">
        <v>0</v>
      </c>
      <c r="P10" s="226" t="s">
        <v>847</v>
      </c>
      <c r="S10" s="226">
        <v>1</v>
      </c>
      <c r="T10" s="226">
        <v>92644</v>
      </c>
      <c r="U10" s="226">
        <v>0</v>
      </c>
      <c r="V10" s="226">
        <v>92644</v>
      </c>
    </row>
    <row r="11" spans="1:93" ht="51">
      <c r="A11" s="370" t="s">
        <v>851</v>
      </c>
      <c r="B11" s="372" t="s">
        <v>852</v>
      </c>
      <c r="C11" s="358">
        <f>C12</f>
        <v>890000</v>
      </c>
      <c r="D11" s="358">
        <f>D12</f>
        <v>1732000</v>
      </c>
      <c r="E11" s="358">
        <f>E12</f>
        <v>1732437</v>
      </c>
      <c r="G11" s="226">
        <v>0</v>
      </c>
      <c r="H11" s="226">
        <v>-61015</v>
      </c>
      <c r="I11" s="226">
        <v>0</v>
      </c>
      <c r="J11" s="226">
        <v>0</v>
      </c>
      <c r="K11" s="226">
        <v>0</v>
      </c>
      <c r="L11" s="226">
        <v>0</v>
      </c>
      <c r="M11" s="226">
        <v>0</v>
      </c>
      <c r="N11" s="226">
        <v>0</v>
      </c>
      <c r="O11" s="226">
        <v>0</v>
      </c>
      <c r="P11" s="226" t="s">
        <v>847</v>
      </c>
      <c r="S11" s="226">
        <v>1</v>
      </c>
      <c r="T11" s="226">
        <v>92629</v>
      </c>
      <c r="U11" s="226">
        <v>0</v>
      </c>
      <c r="V11" s="226">
        <v>92629</v>
      </c>
    </row>
    <row r="12" spans="1:93">
      <c r="A12" s="370" t="s">
        <v>853</v>
      </c>
      <c r="B12" s="372" t="s">
        <v>854</v>
      </c>
      <c r="C12" s="373">
        <v>890000</v>
      </c>
      <c r="D12" s="373">
        <v>1732000</v>
      </c>
      <c r="E12" s="373">
        <v>1732437</v>
      </c>
      <c r="G12" s="226">
        <v>0</v>
      </c>
      <c r="H12" s="226">
        <v>-61015</v>
      </c>
      <c r="I12" s="226">
        <v>0</v>
      </c>
      <c r="J12" s="226">
        <v>0</v>
      </c>
      <c r="K12" s="226">
        <v>0</v>
      </c>
      <c r="L12" s="226">
        <v>0</v>
      </c>
      <c r="M12" s="226">
        <v>0</v>
      </c>
      <c r="N12" s="226">
        <v>0</v>
      </c>
      <c r="O12" s="226">
        <v>0</v>
      </c>
      <c r="P12" s="226" t="s">
        <v>847</v>
      </c>
      <c r="S12" s="226">
        <v>1</v>
      </c>
      <c r="T12" s="226">
        <v>92618</v>
      </c>
      <c r="U12" s="226">
        <v>0</v>
      </c>
      <c r="V12" s="226">
        <v>92618</v>
      </c>
    </row>
    <row r="13" spans="1:93" ht="25.5">
      <c r="A13" s="370" t="s">
        <v>855</v>
      </c>
      <c r="B13" s="372" t="s">
        <v>856</v>
      </c>
      <c r="C13" s="373">
        <v>890000</v>
      </c>
      <c r="D13" s="373">
        <v>1732000</v>
      </c>
      <c r="E13" s="373">
        <v>1732437</v>
      </c>
      <c r="G13" s="226">
        <v>0</v>
      </c>
      <c r="H13" s="226">
        <v>-61015</v>
      </c>
      <c r="I13" s="226">
        <v>0</v>
      </c>
      <c r="J13" s="226">
        <v>0</v>
      </c>
      <c r="K13" s="226">
        <v>0</v>
      </c>
      <c r="L13" s="226">
        <v>0</v>
      </c>
      <c r="M13" s="226">
        <v>0</v>
      </c>
      <c r="N13" s="226">
        <v>0</v>
      </c>
      <c r="O13" s="226">
        <v>0</v>
      </c>
      <c r="P13" s="226" t="s">
        <v>847</v>
      </c>
      <c r="S13" s="226">
        <v>1</v>
      </c>
      <c r="T13" s="226">
        <v>92669</v>
      </c>
      <c r="U13" s="226">
        <v>0</v>
      </c>
      <c r="V13" s="226">
        <v>92669</v>
      </c>
    </row>
    <row r="14" spans="1:93" ht="27" customHeight="1">
      <c r="A14" s="370" t="s">
        <v>857</v>
      </c>
      <c r="B14" s="374" t="s">
        <v>858</v>
      </c>
      <c r="C14" s="358">
        <f>C15+C18</f>
        <v>209259000</v>
      </c>
      <c r="D14" s="358">
        <f>D15+D18</f>
        <v>223083160</v>
      </c>
      <c r="E14" s="358">
        <f>E15+E18</f>
        <v>222532617</v>
      </c>
      <c r="G14" s="226">
        <v>0</v>
      </c>
      <c r="H14" s="226">
        <v>-15278767</v>
      </c>
      <c r="I14" s="226">
        <v>0</v>
      </c>
      <c r="J14" s="226">
        <v>0</v>
      </c>
      <c r="K14" s="226">
        <v>0</v>
      </c>
      <c r="L14" s="226">
        <v>0</v>
      </c>
      <c r="M14" s="226">
        <v>0</v>
      </c>
      <c r="N14" s="226">
        <v>0</v>
      </c>
      <c r="O14" s="226">
        <v>0</v>
      </c>
      <c r="P14" s="226" t="s">
        <v>847</v>
      </c>
      <c r="S14" s="226">
        <v>1</v>
      </c>
      <c r="T14" s="226">
        <v>92636</v>
      </c>
      <c r="U14" s="226">
        <v>0</v>
      </c>
      <c r="V14" s="226">
        <v>92636</v>
      </c>
    </row>
    <row r="15" spans="1:93" ht="25.5">
      <c r="A15" s="370" t="s">
        <v>859</v>
      </c>
      <c r="B15" s="374" t="s">
        <v>860</v>
      </c>
      <c r="C15" s="358">
        <f>C17</f>
        <v>383000</v>
      </c>
      <c r="D15" s="358">
        <f>D17</f>
        <v>1101000</v>
      </c>
      <c r="E15" s="358">
        <f>E17</f>
        <v>550456</v>
      </c>
      <c r="G15" s="226">
        <v>0</v>
      </c>
      <c r="H15" s="226">
        <v>-267233</v>
      </c>
      <c r="I15" s="226">
        <v>0</v>
      </c>
      <c r="J15" s="226">
        <v>0</v>
      </c>
      <c r="K15" s="226">
        <v>0</v>
      </c>
      <c r="L15" s="226">
        <v>0</v>
      </c>
      <c r="M15" s="226">
        <v>0</v>
      </c>
      <c r="N15" s="226">
        <v>0</v>
      </c>
      <c r="O15" s="226">
        <v>0</v>
      </c>
      <c r="P15" s="226" t="s">
        <v>847</v>
      </c>
      <c r="S15" s="226">
        <v>1</v>
      </c>
      <c r="T15" s="226">
        <v>92646</v>
      </c>
      <c r="U15" s="226">
        <v>0</v>
      </c>
      <c r="V15" s="226">
        <v>92646</v>
      </c>
    </row>
    <row r="16" spans="1:93" ht="25.5">
      <c r="A16" s="370" t="s">
        <v>861</v>
      </c>
      <c r="B16" s="372" t="s">
        <v>862</v>
      </c>
      <c r="C16" s="373">
        <v>0</v>
      </c>
      <c r="D16" s="373">
        <v>0</v>
      </c>
      <c r="E16" s="373">
        <v>0</v>
      </c>
      <c r="G16" s="226">
        <v>0</v>
      </c>
      <c r="H16" s="226">
        <v>0</v>
      </c>
      <c r="I16" s="226">
        <v>0</v>
      </c>
      <c r="J16" s="226">
        <v>0</v>
      </c>
      <c r="K16" s="226">
        <v>0</v>
      </c>
      <c r="L16" s="226">
        <v>0</v>
      </c>
      <c r="M16" s="226">
        <v>0</v>
      </c>
      <c r="N16" s="226">
        <v>0</v>
      </c>
      <c r="O16" s="226">
        <v>0</v>
      </c>
      <c r="P16" s="226" t="s">
        <v>847</v>
      </c>
      <c r="S16" s="226">
        <v>1</v>
      </c>
      <c r="T16" s="226">
        <v>92779</v>
      </c>
      <c r="U16" s="226">
        <v>0</v>
      </c>
      <c r="V16" s="226">
        <v>92779</v>
      </c>
    </row>
    <row r="17" spans="1:94" ht="38.25">
      <c r="A17" s="370" t="s">
        <v>863</v>
      </c>
      <c r="B17" s="372" t="s">
        <v>864</v>
      </c>
      <c r="C17" s="373">
        <v>383000</v>
      </c>
      <c r="D17" s="373">
        <v>1101000</v>
      </c>
      <c r="E17" s="373">
        <v>550456</v>
      </c>
      <c r="G17" s="226">
        <v>0</v>
      </c>
      <c r="H17" s="226">
        <v>-267233</v>
      </c>
      <c r="I17" s="226">
        <v>0</v>
      </c>
      <c r="J17" s="226">
        <v>0</v>
      </c>
      <c r="K17" s="226">
        <v>0</v>
      </c>
      <c r="L17" s="226">
        <v>0</v>
      </c>
      <c r="M17" s="226">
        <v>0</v>
      </c>
      <c r="N17" s="226">
        <v>0</v>
      </c>
      <c r="O17" s="226">
        <v>0</v>
      </c>
      <c r="P17" s="226" t="s">
        <v>847</v>
      </c>
      <c r="S17" s="226">
        <v>1</v>
      </c>
      <c r="T17" s="226">
        <v>92622</v>
      </c>
      <c r="U17" s="226">
        <v>0</v>
      </c>
      <c r="V17" s="226">
        <v>92622</v>
      </c>
    </row>
    <row r="18" spans="1:94" ht="38.25">
      <c r="A18" s="370" t="s">
        <v>865</v>
      </c>
      <c r="B18" s="374" t="s">
        <v>866</v>
      </c>
      <c r="C18" s="358">
        <f>C19+C20</f>
        <v>208876000</v>
      </c>
      <c r="D18" s="358">
        <f>D19+D20</f>
        <v>221982160</v>
      </c>
      <c r="E18" s="358">
        <f>E19+E20</f>
        <v>221982161</v>
      </c>
      <c r="G18" s="226">
        <v>0</v>
      </c>
      <c r="H18" s="226">
        <v>-15011534</v>
      </c>
      <c r="I18" s="226">
        <v>0</v>
      </c>
      <c r="J18" s="226">
        <v>0</v>
      </c>
      <c r="K18" s="226">
        <v>0</v>
      </c>
      <c r="L18" s="226">
        <v>0</v>
      </c>
      <c r="M18" s="226">
        <v>0</v>
      </c>
      <c r="N18" s="226">
        <v>0</v>
      </c>
      <c r="O18" s="226">
        <v>0</v>
      </c>
      <c r="P18" s="226" t="s">
        <v>847</v>
      </c>
      <c r="S18" s="226">
        <v>1</v>
      </c>
      <c r="T18" s="226">
        <v>92623</v>
      </c>
      <c r="U18" s="226">
        <v>0</v>
      </c>
      <c r="V18" s="226">
        <v>92623</v>
      </c>
    </row>
    <row r="19" spans="1:94">
      <c r="A19" s="370" t="s">
        <v>867</v>
      </c>
      <c r="B19" s="372" t="s">
        <v>868</v>
      </c>
      <c r="C19" s="373">
        <v>208876000</v>
      </c>
      <c r="D19" s="373">
        <v>216333160</v>
      </c>
      <c r="E19" s="373">
        <v>216333161</v>
      </c>
      <c r="G19" s="226">
        <v>0</v>
      </c>
      <c r="H19" s="226">
        <v>-14853274</v>
      </c>
      <c r="I19" s="226">
        <v>0</v>
      </c>
      <c r="J19" s="226">
        <v>0</v>
      </c>
      <c r="K19" s="226">
        <v>0</v>
      </c>
      <c r="L19" s="226">
        <v>0</v>
      </c>
      <c r="M19" s="226">
        <v>0</v>
      </c>
      <c r="N19" s="226">
        <v>0</v>
      </c>
      <c r="O19" s="226">
        <v>0</v>
      </c>
      <c r="P19" s="226" t="s">
        <v>847</v>
      </c>
      <c r="S19" s="226">
        <v>1</v>
      </c>
      <c r="T19" s="226">
        <v>92627</v>
      </c>
      <c r="U19" s="226">
        <v>0</v>
      </c>
      <c r="V19" s="226">
        <v>92627</v>
      </c>
      <c r="CP19" s="338"/>
    </row>
    <row r="20" spans="1:94" ht="25.5">
      <c r="A20" s="370" t="s">
        <v>869</v>
      </c>
      <c r="B20" s="375">
        <v>40206</v>
      </c>
      <c r="C20" s="373">
        <v>0</v>
      </c>
      <c r="D20" s="373">
        <v>5649000</v>
      </c>
      <c r="E20" s="373">
        <v>5649000</v>
      </c>
      <c r="G20" s="226">
        <v>0</v>
      </c>
      <c r="H20" s="226">
        <v>-158260</v>
      </c>
      <c r="I20" s="226">
        <v>0</v>
      </c>
      <c r="J20" s="226">
        <v>0</v>
      </c>
      <c r="K20" s="226">
        <v>0</v>
      </c>
      <c r="L20" s="226">
        <v>0</v>
      </c>
      <c r="M20" s="226">
        <v>0</v>
      </c>
      <c r="N20" s="226">
        <v>0</v>
      </c>
      <c r="O20" s="226">
        <v>0</v>
      </c>
      <c r="P20" s="226" t="s">
        <v>847</v>
      </c>
      <c r="S20" s="226">
        <v>1</v>
      </c>
      <c r="T20" s="226">
        <v>92662</v>
      </c>
      <c r="U20" s="226">
        <v>0</v>
      </c>
      <c r="V20" s="226">
        <v>92662</v>
      </c>
    </row>
    <row r="21" spans="1:94" ht="38.25" hidden="1">
      <c r="A21" s="370" t="s">
        <v>870</v>
      </c>
      <c r="B21" s="372" t="s">
        <v>871</v>
      </c>
      <c r="C21" s="373">
        <v>0</v>
      </c>
      <c r="D21" s="373">
        <v>0</v>
      </c>
      <c r="E21" s="373">
        <v>0</v>
      </c>
      <c r="G21" s="226">
        <v>0</v>
      </c>
      <c r="H21" s="226">
        <v>0</v>
      </c>
      <c r="I21" s="226">
        <v>0</v>
      </c>
      <c r="J21" s="226">
        <v>0</v>
      </c>
      <c r="K21" s="226">
        <v>0</v>
      </c>
      <c r="L21" s="226">
        <v>0</v>
      </c>
      <c r="M21" s="226">
        <v>0</v>
      </c>
      <c r="N21" s="226">
        <v>0</v>
      </c>
      <c r="O21" s="226">
        <v>0</v>
      </c>
      <c r="P21" s="226" t="s">
        <v>847</v>
      </c>
      <c r="S21" s="226">
        <v>1</v>
      </c>
      <c r="T21" s="226">
        <v>92673</v>
      </c>
      <c r="U21" s="226">
        <v>0</v>
      </c>
      <c r="V21" s="226">
        <v>92673</v>
      </c>
    </row>
    <row r="22" spans="1:94" ht="38.25" hidden="1">
      <c r="A22" s="370" t="s">
        <v>872</v>
      </c>
      <c r="B22" s="372" t="s">
        <v>873</v>
      </c>
      <c r="C22" s="373">
        <v>0</v>
      </c>
      <c r="D22" s="373">
        <v>0</v>
      </c>
      <c r="E22" s="373">
        <v>0</v>
      </c>
      <c r="G22" s="226">
        <v>0</v>
      </c>
      <c r="H22" s="226">
        <v>0</v>
      </c>
      <c r="I22" s="226">
        <v>0</v>
      </c>
      <c r="J22" s="226">
        <v>0</v>
      </c>
      <c r="K22" s="226">
        <v>0</v>
      </c>
      <c r="L22" s="226">
        <v>0</v>
      </c>
      <c r="M22" s="226">
        <v>0</v>
      </c>
      <c r="N22" s="226">
        <v>0</v>
      </c>
      <c r="O22" s="226">
        <v>0</v>
      </c>
      <c r="P22" s="226" t="s">
        <v>847</v>
      </c>
      <c r="S22" s="226">
        <v>1</v>
      </c>
      <c r="T22" s="226">
        <v>92652</v>
      </c>
      <c r="U22" s="226">
        <v>0</v>
      </c>
      <c r="V22" s="226">
        <v>92652</v>
      </c>
    </row>
    <row r="23" spans="1:94" ht="25.5" hidden="1">
      <c r="A23" s="370" t="s">
        <v>874</v>
      </c>
      <c r="B23" s="372" t="s">
        <v>875</v>
      </c>
      <c r="C23" s="373">
        <v>0</v>
      </c>
      <c r="D23" s="373">
        <v>0</v>
      </c>
      <c r="E23" s="373">
        <v>0</v>
      </c>
      <c r="G23" s="226">
        <v>0</v>
      </c>
      <c r="H23" s="226">
        <v>0</v>
      </c>
      <c r="I23" s="226">
        <v>0</v>
      </c>
      <c r="J23" s="226">
        <v>0</v>
      </c>
      <c r="K23" s="226">
        <v>0</v>
      </c>
      <c r="L23" s="226">
        <v>0</v>
      </c>
      <c r="M23" s="226">
        <v>0</v>
      </c>
      <c r="N23" s="226">
        <v>0</v>
      </c>
      <c r="O23" s="226">
        <v>0</v>
      </c>
      <c r="P23" s="226" t="s">
        <v>847</v>
      </c>
      <c r="S23" s="226">
        <v>1</v>
      </c>
      <c r="T23" s="226">
        <v>92624</v>
      </c>
      <c r="U23" s="226">
        <v>0</v>
      </c>
      <c r="V23" s="226">
        <v>92624</v>
      </c>
    </row>
    <row r="24" spans="1:94" ht="25.5" hidden="1">
      <c r="A24" s="370" t="s">
        <v>876</v>
      </c>
      <c r="B24" s="372" t="s">
        <v>877</v>
      </c>
      <c r="C24" s="373">
        <v>0</v>
      </c>
      <c r="D24" s="373">
        <v>0</v>
      </c>
      <c r="E24" s="373">
        <v>0</v>
      </c>
      <c r="G24" s="226">
        <v>0</v>
      </c>
      <c r="H24" s="226">
        <v>0</v>
      </c>
      <c r="I24" s="226">
        <v>0</v>
      </c>
      <c r="J24" s="226">
        <v>0</v>
      </c>
      <c r="K24" s="226">
        <v>0</v>
      </c>
      <c r="L24" s="226">
        <v>0</v>
      </c>
      <c r="M24" s="226">
        <v>0</v>
      </c>
      <c r="N24" s="226">
        <v>0</v>
      </c>
      <c r="O24" s="226">
        <v>0</v>
      </c>
      <c r="P24" s="226" t="s">
        <v>847</v>
      </c>
      <c r="S24" s="226">
        <v>1</v>
      </c>
      <c r="T24" s="226">
        <v>92645</v>
      </c>
      <c r="U24" s="226">
        <v>0</v>
      </c>
      <c r="V24" s="226">
        <v>92645</v>
      </c>
    </row>
    <row r="25" spans="1:94" ht="25.5" hidden="1">
      <c r="A25" s="370" t="s">
        <v>878</v>
      </c>
      <c r="B25" s="372" t="s">
        <v>879</v>
      </c>
      <c r="C25" s="373">
        <v>0</v>
      </c>
      <c r="D25" s="373">
        <v>0</v>
      </c>
      <c r="E25" s="373">
        <v>0</v>
      </c>
      <c r="G25" s="226">
        <v>0</v>
      </c>
      <c r="H25" s="226">
        <v>0</v>
      </c>
      <c r="I25" s="226">
        <v>0</v>
      </c>
      <c r="J25" s="226">
        <v>0</v>
      </c>
      <c r="K25" s="226">
        <v>0</v>
      </c>
      <c r="L25" s="226">
        <v>0</v>
      </c>
      <c r="M25" s="226">
        <v>0</v>
      </c>
      <c r="N25" s="226">
        <v>0</v>
      </c>
      <c r="O25" s="226">
        <v>0</v>
      </c>
      <c r="P25" s="226" t="s">
        <v>847</v>
      </c>
      <c r="S25" s="226">
        <v>1</v>
      </c>
      <c r="T25" s="226">
        <v>92625</v>
      </c>
      <c r="U25" s="226">
        <v>0</v>
      </c>
      <c r="V25" s="226">
        <v>92625</v>
      </c>
    </row>
    <row r="26" spans="1:94" ht="30" customHeight="1">
      <c r="A26" s="370" t="s">
        <v>880</v>
      </c>
      <c r="B26" s="374" t="s">
        <v>881</v>
      </c>
      <c r="C26" s="358">
        <f>C27</f>
        <v>42951000</v>
      </c>
      <c r="D26" s="358">
        <f>D27</f>
        <v>93963900</v>
      </c>
      <c r="E26" s="358">
        <f>E27</f>
        <v>44053298</v>
      </c>
      <c r="G26" s="226">
        <v>0</v>
      </c>
      <c r="H26" s="226">
        <v>985492</v>
      </c>
      <c r="I26" s="226">
        <v>0</v>
      </c>
      <c r="J26" s="226">
        <v>0</v>
      </c>
      <c r="K26" s="226">
        <v>0</v>
      </c>
      <c r="L26" s="226">
        <v>0</v>
      </c>
      <c r="M26" s="226">
        <v>0</v>
      </c>
      <c r="N26" s="226">
        <v>0</v>
      </c>
      <c r="O26" s="226">
        <v>0</v>
      </c>
      <c r="P26" s="226" t="s">
        <v>847</v>
      </c>
      <c r="S26" s="226">
        <v>1</v>
      </c>
      <c r="T26" s="226">
        <v>92628</v>
      </c>
      <c r="U26" s="226">
        <v>0</v>
      </c>
      <c r="V26" s="226">
        <v>92628</v>
      </c>
    </row>
    <row r="27" spans="1:94" ht="38.25">
      <c r="A27" s="370" t="s">
        <v>882</v>
      </c>
      <c r="B27" s="374" t="s">
        <v>883</v>
      </c>
      <c r="C27" s="358">
        <f>C28+C31+C35+C36</f>
        <v>42951000</v>
      </c>
      <c r="D27" s="358">
        <f>D28+D31+D35+D36</f>
        <v>93963900</v>
      </c>
      <c r="E27" s="358">
        <f>E28+E31+E35+E36</f>
        <v>44053298</v>
      </c>
      <c r="G27" s="226">
        <v>0</v>
      </c>
      <c r="H27" s="226">
        <v>985492</v>
      </c>
      <c r="I27" s="226">
        <v>0</v>
      </c>
      <c r="J27" s="226">
        <v>0</v>
      </c>
      <c r="K27" s="226">
        <v>0</v>
      </c>
      <c r="L27" s="226">
        <v>0</v>
      </c>
      <c r="M27" s="226">
        <v>0</v>
      </c>
      <c r="N27" s="226">
        <v>0</v>
      </c>
      <c r="O27" s="226">
        <v>0</v>
      </c>
      <c r="P27" s="226" t="s">
        <v>847</v>
      </c>
      <c r="S27" s="226">
        <v>1</v>
      </c>
      <c r="T27" s="226">
        <v>92630</v>
      </c>
      <c r="U27" s="226">
        <v>0</v>
      </c>
      <c r="V27" s="226">
        <v>92630</v>
      </c>
    </row>
    <row r="28" spans="1:94" ht="12.75" customHeight="1">
      <c r="A28" s="370" t="s">
        <v>884</v>
      </c>
      <c r="B28" s="371">
        <v>70201</v>
      </c>
      <c r="C28" s="373">
        <v>31252000</v>
      </c>
      <c r="D28" s="373">
        <v>69475000</v>
      </c>
      <c r="E28" s="373">
        <v>32698014</v>
      </c>
      <c r="G28" s="226">
        <v>0</v>
      </c>
      <c r="H28" s="226">
        <v>1176730</v>
      </c>
      <c r="I28" s="226">
        <v>0</v>
      </c>
      <c r="J28" s="226">
        <v>0</v>
      </c>
      <c r="K28" s="226">
        <v>0</v>
      </c>
      <c r="L28" s="226">
        <v>0</v>
      </c>
      <c r="M28" s="226">
        <v>0</v>
      </c>
      <c r="N28" s="226">
        <v>0</v>
      </c>
      <c r="O28" s="226">
        <v>0</v>
      </c>
      <c r="P28" s="226" t="s">
        <v>847</v>
      </c>
      <c r="S28" s="226">
        <v>1</v>
      </c>
      <c r="T28" s="226">
        <v>92621</v>
      </c>
      <c r="U28" s="226">
        <v>0</v>
      </c>
      <c r="V28" s="226">
        <v>92621</v>
      </c>
    </row>
    <row r="29" spans="1:94" ht="25.5">
      <c r="A29" s="370" t="s">
        <v>885</v>
      </c>
      <c r="B29" s="372" t="s">
        <v>886</v>
      </c>
      <c r="C29" s="373">
        <v>11683000</v>
      </c>
      <c r="D29" s="373">
        <v>17233000</v>
      </c>
      <c r="E29" s="373">
        <v>12551599</v>
      </c>
      <c r="G29" s="226">
        <v>0</v>
      </c>
      <c r="H29" s="226">
        <v>-1429036</v>
      </c>
      <c r="I29" s="226">
        <v>0</v>
      </c>
      <c r="J29" s="226">
        <v>0</v>
      </c>
      <c r="K29" s="226">
        <v>0</v>
      </c>
      <c r="L29" s="226">
        <v>0</v>
      </c>
      <c r="M29" s="226">
        <v>0</v>
      </c>
      <c r="N29" s="226">
        <v>0</v>
      </c>
      <c r="O29" s="226">
        <v>0</v>
      </c>
      <c r="P29" s="226" t="s">
        <v>847</v>
      </c>
      <c r="S29" s="226">
        <v>1</v>
      </c>
      <c r="T29" s="226">
        <v>92632</v>
      </c>
      <c r="U29" s="226">
        <v>0</v>
      </c>
      <c r="V29" s="226">
        <v>92632</v>
      </c>
    </row>
    <row r="30" spans="1:94" ht="25.5">
      <c r="A30" s="370" t="s">
        <v>887</v>
      </c>
      <c r="B30" s="372" t="s">
        <v>888</v>
      </c>
      <c r="C30" s="373">
        <v>19569000</v>
      </c>
      <c r="D30" s="373">
        <v>52242000</v>
      </c>
      <c r="E30" s="373">
        <v>20146415</v>
      </c>
      <c r="G30" s="226">
        <v>0</v>
      </c>
      <c r="H30" s="226">
        <v>2605766</v>
      </c>
      <c r="I30" s="226">
        <v>0</v>
      </c>
      <c r="J30" s="226">
        <v>0</v>
      </c>
      <c r="K30" s="226">
        <v>0</v>
      </c>
      <c r="L30" s="226">
        <v>0</v>
      </c>
      <c r="M30" s="226">
        <v>0</v>
      </c>
      <c r="N30" s="226">
        <v>0</v>
      </c>
      <c r="O30" s="226">
        <v>0</v>
      </c>
      <c r="P30" s="226" t="s">
        <v>847</v>
      </c>
      <c r="S30" s="226">
        <v>1</v>
      </c>
      <c r="T30" s="226">
        <v>92633</v>
      </c>
      <c r="U30" s="226">
        <v>0</v>
      </c>
      <c r="V30" s="226">
        <v>92633</v>
      </c>
    </row>
    <row r="31" spans="1:94" ht="38.25">
      <c r="A31" s="370" t="s">
        <v>889</v>
      </c>
      <c r="B31" s="372" t="s">
        <v>890</v>
      </c>
      <c r="C31" s="373">
        <v>9621000</v>
      </c>
      <c r="D31" s="373">
        <v>19801000</v>
      </c>
      <c r="E31" s="373">
        <v>9188081</v>
      </c>
      <c r="G31" s="226">
        <v>0</v>
      </c>
      <c r="H31" s="226">
        <v>182344</v>
      </c>
      <c r="I31" s="226">
        <v>0</v>
      </c>
      <c r="J31" s="226">
        <v>0</v>
      </c>
      <c r="K31" s="226">
        <v>0</v>
      </c>
      <c r="L31" s="226">
        <v>0</v>
      </c>
      <c r="M31" s="226">
        <v>0</v>
      </c>
      <c r="N31" s="226">
        <v>0</v>
      </c>
      <c r="O31" s="226">
        <v>0</v>
      </c>
      <c r="P31" s="226" t="s">
        <v>847</v>
      </c>
      <c r="S31" s="226">
        <v>1</v>
      </c>
      <c r="T31" s="226">
        <v>92634</v>
      </c>
      <c r="U31" s="226">
        <v>0</v>
      </c>
      <c r="V31" s="226">
        <v>92634</v>
      </c>
    </row>
    <row r="32" spans="1:94" ht="25.5">
      <c r="A32" s="370" t="s">
        <v>891</v>
      </c>
      <c r="B32" s="372" t="s">
        <v>892</v>
      </c>
      <c r="C32" s="373">
        <v>4003000</v>
      </c>
      <c r="D32" s="373">
        <v>5703000</v>
      </c>
      <c r="E32" s="373">
        <v>4331712</v>
      </c>
      <c r="G32" s="226">
        <v>0</v>
      </c>
      <c r="H32" s="226">
        <v>-51520</v>
      </c>
      <c r="I32" s="226">
        <v>0</v>
      </c>
      <c r="J32" s="226">
        <v>0</v>
      </c>
      <c r="K32" s="226">
        <v>0</v>
      </c>
      <c r="L32" s="226">
        <v>0</v>
      </c>
      <c r="M32" s="226">
        <v>0</v>
      </c>
      <c r="N32" s="226">
        <v>0</v>
      </c>
      <c r="O32" s="226">
        <v>0</v>
      </c>
      <c r="P32" s="226" t="s">
        <v>847</v>
      </c>
      <c r="S32" s="226">
        <v>1</v>
      </c>
      <c r="T32" s="226">
        <v>92631</v>
      </c>
      <c r="U32" s="226">
        <v>0</v>
      </c>
      <c r="V32" s="226">
        <v>92631</v>
      </c>
    </row>
    <row r="33" spans="1:22" ht="25.5">
      <c r="A33" s="370" t="s">
        <v>893</v>
      </c>
      <c r="B33" s="372" t="s">
        <v>894</v>
      </c>
      <c r="C33" s="373">
        <v>5480000</v>
      </c>
      <c r="D33" s="373">
        <v>13880000</v>
      </c>
      <c r="E33" s="373">
        <v>4698371</v>
      </c>
      <c r="G33" s="226">
        <v>0</v>
      </c>
      <c r="H33" s="226">
        <v>242539</v>
      </c>
      <c r="I33" s="226">
        <v>0</v>
      </c>
      <c r="J33" s="226">
        <v>0</v>
      </c>
      <c r="K33" s="226">
        <v>0</v>
      </c>
      <c r="L33" s="226">
        <v>0</v>
      </c>
      <c r="M33" s="226">
        <v>0</v>
      </c>
      <c r="N33" s="226">
        <v>0</v>
      </c>
      <c r="O33" s="226">
        <v>0</v>
      </c>
      <c r="P33" s="226" t="s">
        <v>847</v>
      </c>
      <c r="S33" s="226">
        <v>1</v>
      </c>
      <c r="T33" s="226">
        <v>92626</v>
      </c>
      <c r="U33" s="226">
        <v>0</v>
      </c>
      <c r="V33" s="226">
        <v>92626</v>
      </c>
    </row>
    <row r="34" spans="1:22">
      <c r="A34" s="370" t="s">
        <v>895</v>
      </c>
      <c r="B34" s="372" t="s">
        <v>896</v>
      </c>
      <c r="C34" s="373">
        <v>138000</v>
      </c>
      <c r="D34" s="373">
        <v>218000</v>
      </c>
      <c r="E34" s="373">
        <v>157998</v>
      </c>
      <c r="G34" s="226">
        <v>0</v>
      </c>
      <c r="H34" s="226">
        <v>-8675</v>
      </c>
      <c r="I34" s="226">
        <v>0</v>
      </c>
      <c r="J34" s="226">
        <v>0</v>
      </c>
      <c r="K34" s="226">
        <v>0</v>
      </c>
      <c r="L34" s="226">
        <v>0</v>
      </c>
      <c r="M34" s="226">
        <v>0</v>
      </c>
      <c r="N34" s="226">
        <v>0</v>
      </c>
      <c r="O34" s="226">
        <v>0</v>
      </c>
      <c r="P34" s="226" t="s">
        <v>847</v>
      </c>
      <c r="S34" s="226">
        <v>1</v>
      </c>
      <c r="T34" s="226">
        <v>92647</v>
      </c>
      <c r="U34" s="226">
        <v>0</v>
      </c>
      <c r="V34" s="226">
        <v>92647</v>
      </c>
    </row>
    <row r="35" spans="1:22" ht="38.25">
      <c r="A35" s="370" t="s">
        <v>897</v>
      </c>
      <c r="B35" s="372" t="s">
        <v>898</v>
      </c>
      <c r="C35" s="373">
        <v>2072000</v>
      </c>
      <c r="D35" s="373">
        <v>4681900</v>
      </c>
      <c r="E35" s="373">
        <v>2161722</v>
      </c>
      <c r="G35" s="226">
        <v>0</v>
      </c>
      <c r="H35" s="226">
        <v>-384310</v>
      </c>
      <c r="I35" s="226">
        <v>0</v>
      </c>
      <c r="J35" s="226">
        <v>0</v>
      </c>
      <c r="K35" s="226">
        <v>0</v>
      </c>
      <c r="L35" s="226">
        <v>0</v>
      </c>
      <c r="M35" s="226">
        <v>0</v>
      </c>
      <c r="N35" s="226">
        <v>0</v>
      </c>
      <c r="O35" s="226">
        <v>0</v>
      </c>
      <c r="P35" s="226" t="s">
        <v>847</v>
      </c>
      <c r="S35" s="226">
        <v>1</v>
      </c>
      <c r="T35" s="226">
        <v>92648</v>
      </c>
      <c r="U35" s="226">
        <v>0</v>
      </c>
      <c r="V35" s="226">
        <v>92648</v>
      </c>
    </row>
    <row r="36" spans="1:22">
      <c r="A36" s="370" t="s">
        <v>899</v>
      </c>
      <c r="B36" s="372" t="s">
        <v>900</v>
      </c>
      <c r="C36" s="373">
        <v>6000</v>
      </c>
      <c r="D36" s="373">
        <v>6000</v>
      </c>
      <c r="E36" s="373">
        <v>5481</v>
      </c>
      <c r="G36" s="226">
        <v>0</v>
      </c>
      <c r="H36" s="226">
        <v>10728</v>
      </c>
      <c r="I36" s="226">
        <v>0</v>
      </c>
      <c r="J36" s="226">
        <v>0</v>
      </c>
      <c r="K36" s="226">
        <v>0</v>
      </c>
      <c r="L36" s="226">
        <v>0</v>
      </c>
      <c r="M36" s="226">
        <v>0</v>
      </c>
      <c r="N36" s="226">
        <v>0</v>
      </c>
      <c r="O36" s="226">
        <v>0</v>
      </c>
      <c r="P36" s="226" t="s">
        <v>847</v>
      </c>
      <c r="S36" s="226">
        <v>1</v>
      </c>
      <c r="T36" s="226">
        <v>92649</v>
      </c>
      <c r="U36" s="226">
        <v>0</v>
      </c>
      <c r="V36" s="226">
        <v>92649</v>
      </c>
    </row>
    <row r="37" spans="1:22" ht="38.25">
      <c r="A37" s="370" t="s">
        <v>901</v>
      </c>
      <c r="B37" s="374" t="s">
        <v>244</v>
      </c>
      <c r="C37" s="358">
        <f>C38+C44+C46+C49</f>
        <v>89529000</v>
      </c>
      <c r="D37" s="358">
        <f>D38+D44+D46+D49</f>
        <v>114501350</v>
      </c>
      <c r="E37" s="358">
        <f>E38+E44+E46+E49</f>
        <v>90853830</v>
      </c>
      <c r="G37" s="226">
        <v>0</v>
      </c>
      <c r="H37" s="226">
        <v>-16367199</v>
      </c>
      <c r="I37" s="226">
        <v>0</v>
      </c>
      <c r="J37" s="226">
        <v>0</v>
      </c>
      <c r="K37" s="226">
        <v>0</v>
      </c>
      <c r="L37" s="226">
        <v>0</v>
      </c>
      <c r="M37" s="226">
        <v>0</v>
      </c>
      <c r="N37" s="226">
        <v>0</v>
      </c>
      <c r="O37" s="226">
        <v>0</v>
      </c>
      <c r="P37" s="226" t="s">
        <v>847</v>
      </c>
      <c r="S37" s="226">
        <v>1</v>
      </c>
      <c r="T37" s="226">
        <v>92650</v>
      </c>
      <c r="U37" s="226">
        <v>0</v>
      </c>
      <c r="V37" s="226">
        <v>92650</v>
      </c>
    </row>
    <row r="38" spans="1:22" ht="25.5">
      <c r="A38" s="370" t="s">
        <v>902</v>
      </c>
      <c r="B38" s="374" t="s">
        <v>903</v>
      </c>
      <c r="C38" s="358">
        <f>C39+C40+C42+C43</f>
        <v>70174000</v>
      </c>
      <c r="D38" s="358">
        <f>D39+D40+D42+D43</f>
        <v>72096350</v>
      </c>
      <c r="E38" s="358">
        <f>E39+E40+E42+E43</f>
        <v>70338057</v>
      </c>
      <c r="G38" s="226">
        <v>0</v>
      </c>
      <c r="H38" s="226">
        <v>-17224000</v>
      </c>
      <c r="I38" s="226">
        <v>0</v>
      </c>
      <c r="J38" s="226">
        <v>0</v>
      </c>
      <c r="K38" s="226">
        <v>0</v>
      </c>
      <c r="L38" s="226">
        <v>0</v>
      </c>
      <c r="M38" s="226">
        <v>0</v>
      </c>
      <c r="N38" s="226">
        <v>0</v>
      </c>
      <c r="O38" s="226">
        <v>0</v>
      </c>
      <c r="P38" s="226" t="s">
        <v>847</v>
      </c>
      <c r="S38" s="226">
        <v>1</v>
      </c>
      <c r="T38" s="226">
        <v>92713</v>
      </c>
      <c r="U38" s="226">
        <v>0</v>
      </c>
      <c r="V38" s="226">
        <v>92713</v>
      </c>
    </row>
    <row r="39" spans="1:22" ht="63.75">
      <c r="A39" s="370" t="s">
        <v>904</v>
      </c>
      <c r="B39" s="372" t="s">
        <v>905</v>
      </c>
      <c r="C39" s="373"/>
      <c r="D39" s="373"/>
      <c r="E39" s="373"/>
      <c r="G39" s="226">
        <v>0</v>
      </c>
      <c r="H39" s="226">
        <v>-818000</v>
      </c>
      <c r="I39" s="226">
        <v>0</v>
      </c>
      <c r="J39" s="226">
        <v>0</v>
      </c>
      <c r="K39" s="226">
        <v>0</v>
      </c>
      <c r="L39" s="226">
        <v>0</v>
      </c>
      <c r="M39" s="226">
        <v>0</v>
      </c>
      <c r="N39" s="226">
        <v>0</v>
      </c>
      <c r="O39" s="226">
        <v>0</v>
      </c>
      <c r="P39" s="226" t="s">
        <v>847</v>
      </c>
      <c r="S39" s="226">
        <v>1</v>
      </c>
      <c r="T39" s="226">
        <v>92670</v>
      </c>
      <c r="U39" s="226">
        <v>0</v>
      </c>
      <c r="V39" s="226">
        <v>92670</v>
      </c>
    </row>
    <row r="40" spans="1:22" ht="76.5">
      <c r="A40" s="370" t="s">
        <v>906</v>
      </c>
      <c r="B40" s="372" t="s">
        <v>907</v>
      </c>
      <c r="C40" s="373">
        <v>62536000</v>
      </c>
      <c r="D40" s="373">
        <v>63255200</v>
      </c>
      <c r="E40" s="373">
        <v>61877226</v>
      </c>
      <c r="G40" s="226">
        <v>0</v>
      </c>
      <c r="H40" s="226">
        <v>-16243000</v>
      </c>
      <c r="I40" s="226">
        <v>0</v>
      </c>
      <c r="J40" s="226">
        <v>0</v>
      </c>
      <c r="K40" s="226">
        <v>0</v>
      </c>
      <c r="L40" s="226">
        <v>0</v>
      </c>
      <c r="M40" s="226">
        <v>0</v>
      </c>
      <c r="N40" s="226">
        <v>0</v>
      </c>
      <c r="O40" s="226">
        <v>0</v>
      </c>
      <c r="P40" s="226" t="s">
        <v>847</v>
      </c>
      <c r="S40" s="226">
        <v>1</v>
      </c>
      <c r="T40" s="226">
        <v>92671</v>
      </c>
      <c r="U40" s="226">
        <v>0</v>
      </c>
      <c r="V40" s="226">
        <v>92671</v>
      </c>
    </row>
    <row r="41" spans="1:22" ht="25.5">
      <c r="A41" s="370" t="s">
        <v>908</v>
      </c>
      <c r="B41" s="372" t="s">
        <v>909</v>
      </c>
      <c r="C41" s="373"/>
      <c r="D41" s="373"/>
      <c r="E41" s="373"/>
      <c r="G41" s="226">
        <v>0</v>
      </c>
      <c r="H41" s="226">
        <v>0</v>
      </c>
      <c r="I41" s="226">
        <v>0</v>
      </c>
      <c r="J41" s="226">
        <v>0</v>
      </c>
      <c r="K41" s="226">
        <v>0</v>
      </c>
      <c r="L41" s="226">
        <v>0</v>
      </c>
      <c r="M41" s="226">
        <v>0</v>
      </c>
      <c r="N41" s="226">
        <v>0</v>
      </c>
      <c r="O41" s="226">
        <v>0</v>
      </c>
      <c r="P41" s="226" t="s">
        <v>847</v>
      </c>
      <c r="S41" s="226">
        <v>1</v>
      </c>
      <c r="T41" s="226">
        <v>92672</v>
      </c>
      <c r="U41" s="226">
        <v>0</v>
      </c>
      <c r="V41" s="226">
        <v>92672</v>
      </c>
    </row>
    <row r="42" spans="1:22" ht="38.25">
      <c r="A42" s="370" t="s">
        <v>910</v>
      </c>
      <c r="B42" s="372" t="s">
        <v>911</v>
      </c>
      <c r="C42" s="373"/>
      <c r="D42" s="373">
        <v>1100150</v>
      </c>
      <c r="E42" s="373">
        <v>1100150</v>
      </c>
      <c r="G42" s="226">
        <v>0</v>
      </c>
      <c r="H42" s="226">
        <v>-163000</v>
      </c>
      <c r="I42" s="226">
        <v>0</v>
      </c>
      <c r="J42" s="226">
        <v>0</v>
      </c>
      <c r="K42" s="226">
        <v>0</v>
      </c>
      <c r="L42" s="226">
        <v>0</v>
      </c>
      <c r="M42" s="226">
        <v>0</v>
      </c>
      <c r="N42" s="226">
        <v>0</v>
      </c>
      <c r="O42" s="226">
        <v>0</v>
      </c>
      <c r="P42" s="226" t="s">
        <v>847</v>
      </c>
      <c r="S42" s="226">
        <v>1</v>
      </c>
      <c r="T42" s="226">
        <v>92677</v>
      </c>
      <c r="U42" s="226">
        <v>0</v>
      </c>
      <c r="V42" s="226">
        <v>92677</v>
      </c>
    </row>
    <row r="43" spans="1:22" ht="51">
      <c r="A43" s="370" t="s">
        <v>912</v>
      </c>
      <c r="B43" s="371">
        <v>110209</v>
      </c>
      <c r="C43" s="373">
        <v>7638000</v>
      </c>
      <c r="D43" s="373">
        <v>7741000</v>
      </c>
      <c r="E43" s="373">
        <v>7360681</v>
      </c>
      <c r="G43" s="226">
        <v>0</v>
      </c>
      <c r="H43" s="226">
        <v>0</v>
      </c>
      <c r="I43" s="226">
        <v>0</v>
      </c>
      <c r="J43" s="226">
        <v>0</v>
      </c>
      <c r="K43" s="226">
        <v>0</v>
      </c>
      <c r="L43" s="226">
        <v>0</v>
      </c>
      <c r="M43" s="226">
        <v>0</v>
      </c>
      <c r="N43" s="226">
        <v>0</v>
      </c>
      <c r="O43" s="226">
        <v>0</v>
      </c>
      <c r="P43" s="226" t="s">
        <v>847</v>
      </c>
      <c r="S43" s="226">
        <v>1</v>
      </c>
      <c r="T43" s="226">
        <v>92678</v>
      </c>
      <c r="U43" s="226">
        <v>0</v>
      </c>
      <c r="V43" s="226">
        <v>92678</v>
      </c>
    </row>
    <row r="44" spans="1:22" ht="25.5">
      <c r="A44" s="370" t="s">
        <v>913</v>
      </c>
      <c r="B44" s="374" t="s">
        <v>914</v>
      </c>
      <c r="C44" s="358">
        <f>C45</f>
        <v>0</v>
      </c>
      <c r="D44" s="358">
        <f>D45</f>
        <v>0</v>
      </c>
      <c r="E44" s="358">
        <f>E45</f>
        <v>0</v>
      </c>
      <c r="G44" s="226">
        <v>0</v>
      </c>
      <c r="H44" s="226">
        <v>23485</v>
      </c>
      <c r="I44" s="226">
        <v>0</v>
      </c>
      <c r="J44" s="226">
        <v>0</v>
      </c>
      <c r="K44" s="226">
        <v>0</v>
      </c>
      <c r="L44" s="226">
        <v>0</v>
      </c>
      <c r="M44" s="226">
        <v>0</v>
      </c>
      <c r="N44" s="226">
        <v>0</v>
      </c>
      <c r="O44" s="226">
        <v>0</v>
      </c>
      <c r="P44" s="226" t="s">
        <v>847</v>
      </c>
      <c r="S44" s="226">
        <v>1</v>
      </c>
      <c r="T44" s="226">
        <v>92679</v>
      </c>
      <c r="U44" s="226">
        <v>0</v>
      </c>
      <c r="V44" s="226">
        <v>92679</v>
      </c>
    </row>
    <row r="45" spans="1:22">
      <c r="A45" s="370" t="s">
        <v>915</v>
      </c>
      <c r="B45" s="372" t="s">
        <v>916</v>
      </c>
      <c r="C45" s="373"/>
      <c r="D45" s="373"/>
      <c r="E45" s="373"/>
      <c r="G45" s="226">
        <v>0</v>
      </c>
      <c r="H45" s="226">
        <v>23485</v>
      </c>
      <c r="I45" s="226">
        <v>0</v>
      </c>
      <c r="J45" s="226">
        <v>0</v>
      </c>
      <c r="K45" s="226">
        <v>0</v>
      </c>
      <c r="L45" s="226">
        <v>0</v>
      </c>
      <c r="M45" s="226">
        <v>0</v>
      </c>
      <c r="N45" s="226">
        <v>0</v>
      </c>
      <c r="O45" s="226">
        <v>0</v>
      </c>
      <c r="P45" s="226" t="s">
        <v>847</v>
      </c>
      <c r="S45" s="226">
        <v>1</v>
      </c>
      <c r="T45" s="226">
        <v>92686</v>
      </c>
      <c r="U45" s="226">
        <v>0</v>
      </c>
      <c r="V45" s="226">
        <v>92686</v>
      </c>
    </row>
    <row r="46" spans="1:22" ht="25.5">
      <c r="A46" s="370" t="s">
        <v>917</v>
      </c>
      <c r="B46" s="374" t="s">
        <v>918</v>
      </c>
      <c r="C46" s="358">
        <f>C47+C48</f>
        <v>288000</v>
      </c>
      <c r="D46" s="358">
        <f>D47+D48</f>
        <v>1078000</v>
      </c>
      <c r="E46" s="358">
        <f>E47+E48</f>
        <v>309444</v>
      </c>
      <c r="G46" s="226">
        <v>0</v>
      </c>
      <c r="H46" s="226">
        <v>58865</v>
      </c>
      <c r="I46" s="226">
        <v>0</v>
      </c>
      <c r="J46" s="226">
        <v>0</v>
      </c>
      <c r="K46" s="226">
        <v>0</v>
      </c>
      <c r="L46" s="226">
        <v>0</v>
      </c>
      <c r="M46" s="226">
        <v>0</v>
      </c>
      <c r="N46" s="226">
        <v>0</v>
      </c>
      <c r="O46" s="226">
        <v>0</v>
      </c>
      <c r="P46" s="226" t="s">
        <v>847</v>
      </c>
      <c r="S46" s="226">
        <v>1</v>
      </c>
      <c r="T46" s="226">
        <v>92637</v>
      </c>
      <c r="U46" s="226">
        <v>0</v>
      </c>
      <c r="V46" s="226">
        <v>92637</v>
      </c>
    </row>
    <row r="47" spans="1:22">
      <c r="A47" s="370" t="s">
        <v>247</v>
      </c>
      <c r="B47" s="372" t="s">
        <v>919</v>
      </c>
      <c r="C47" s="373">
        <v>96000</v>
      </c>
      <c r="D47" s="373">
        <v>446000</v>
      </c>
      <c r="E47" s="373">
        <v>138362</v>
      </c>
      <c r="G47" s="226">
        <v>0</v>
      </c>
      <c r="H47" s="226">
        <v>11771</v>
      </c>
      <c r="I47" s="226">
        <v>0</v>
      </c>
      <c r="J47" s="226">
        <v>0</v>
      </c>
      <c r="K47" s="226">
        <v>0</v>
      </c>
      <c r="L47" s="226">
        <v>0</v>
      </c>
      <c r="M47" s="226">
        <v>0</v>
      </c>
      <c r="N47" s="226">
        <v>0</v>
      </c>
      <c r="O47" s="226">
        <v>0</v>
      </c>
      <c r="P47" s="226" t="s">
        <v>847</v>
      </c>
      <c r="S47" s="226">
        <v>1</v>
      </c>
      <c r="T47" s="226">
        <v>92674</v>
      </c>
      <c r="U47" s="226">
        <v>0</v>
      </c>
      <c r="V47" s="226">
        <v>92674</v>
      </c>
    </row>
    <row r="48" spans="1:22">
      <c r="A48" s="370" t="s">
        <v>249</v>
      </c>
      <c r="B48" s="372" t="s">
        <v>920</v>
      </c>
      <c r="C48" s="373">
        <v>192000</v>
      </c>
      <c r="D48" s="373">
        <v>632000</v>
      </c>
      <c r="E48" s="373">
        <v>171082</v>
      </c>
      <c r="G48" s="226">
        <v>0</v>
      </c>
      <c r="H48" s="226">
        <v>47094</v>
      </c>
      <c r="I48" s="226">
        <v>0</v>
      </c>
      <c r="J48" s="226">
        <v>0</v>
      </c>
      <c r="K48" s="226">
        <v>0</v>
      </c>
      <c r="L48" s="226">
        <v>0</v>
      </c>
      <c r="M48" s="226">
        <v>0</v>
      </c>
      <c r="N48" s="226">
        <v>0</v>
      </c>
      <c r="O48" s="226">
        <v>0</v>
      </c>
      <c r="P48" s="226" t="s">
        <v>847</v>
      </c>
      <c r="S48" s="226">
        <v>1</v>
      </c>
      <c r="T48" s="226">
        <v>92704</v>
      </c>
      <c r="U48" s="226">
        <v>0</v>
      </c>
      <c r="V48" s="226">
        <v>92704</v>
      </c>
    </row>
    <row r="49" spans="1:22" ht="42" customHeight="1">
      <c r="A49" s="370" t="s">
        <v>921</v>
      </c>
      <c r="B49" s="374" t="s">
        <v>922</v>
      </c>
      <c r="C49" s="358">
        <f>C50+C53+C54</f>
        <v>19067000</v>
      </c>
      <c r="D49" s="358">
        <f>D50+D53+D54</f>
        <v>41327000</v>
      </c>
      <c r="E49" s="358">
        <f>E50+E53+E54</f>
        <v>20206329</v>
      </c>
      <c r="G49" s="226">
        <v>0</v>
      </c>
      <c r="H49" s="226">
        <v>774451</v>
      </c>
      <c r="I49" s="226">
        <v>0</v>
      </c>
      <c r="J49" s="226">
        <v>0</v>
      </c>
      <c r="K49" s="226">
        <v>0</v>
      </c>
      <c r="L49" s="226">
        <v>0</v>
      </c>
      <c r="M49" s="226">
        <v>0</v>
      </c>
      <c r="N49" s="226">
        <v>0</v>
      </c>
      <c r="O49" s="226">
        <v>0</v>
      </c>
      <c r="P49" s="226" t="s">
        <v>847</v>
      </c>
      <c r="S49" s="226">
        <v>1</v>
      </c>
      <c r="T49" s="226">
        <v>92655</v>
      </c>
      <c r="U49" s="226">
        <v>0</v>
      </c>
      <c r="V49" s="226">
        <v>92655</v>
      </c>
    </row>
    <row r="50" spans="1:22" ht="38.25">
      <c r="A50" s="370" t="s">
        <v>923</v>
      </c>
      <c r="B50" s="372" t="s">
        <v>924</v>
      </c>
      <c r="C50" s="373">
        <v>15402000</v>
      </c>
      <c r="D50" s="373">
        <v>33202000</v>
      </c>
      <c r="E50" s="373">
        <v>16394667</v>
      </c>
      <c r="G50" s="226">
        <v>0</v>
      </c>
      <c r="H50" s="226">
        <v>1308303</v>
      </c>
      <c r="I50" s="226">
        <v>0</v>
      </c>
      <c r="J50" s="226">
        <v>0</v>
      </c>
      <c r="K50" s="226">
        <v>0</v>
      </c>
      <c r="L50" s="226">
        <v>0</v>
      </c>
      <c r="M50" s="226">
        <v>0</v>
      </c>
      <c r="N50" s="226">
        <v>0</v>
      </c>
      <c r="O50" s="226">
        <v>0</v>
      </c>
      <c r="P50" s="226" t="s">
        <v>847</v>
      </c>
      <c r="S50" s="226">
        <v>1</v>
      </c>
      <c r="T50" s="226">
        <v>92656</v>
      </c>
      <c r="U50" s="226">
        <v>0</v>
      </c>
      <c r="V50" s="226">
        <v>92656</v>
      </c>
    </row>
    <row r="51" spans="1:22" ht="38.25">
      <c r="A51" s="370" t="s">
        <v>925</v>
      </c>
      <c r="B51" s="372" t="s">
        <v>926</v>
      </c>
      <c r="C51" s="373">
        <v>9912000</v>
      </c>
      <c r="D51" s="373">
        <v>21062000</v>
      </c>
      <c r="E51" s="373">
        <v>10697757</v>
      </c>
      <c r="G51" s="226">
        <v>0</v>
      </c>
      <c r="H51" s="226">
        <v>-277447</v>
      </c>
      <c r="I51" s="226">
        <v>0</v>
      </c>
      <c r="J51" s="226">
        <v>0</v>
      </c>
      <c r="K51" s="226">
        <v>0</v>
      </c>
      <c r="L51" s="226">
        <v>0</v>
      </c>
      <c r="M51" s="226">
        <v>0</v>
      </c>
      <c r="N51" s="226">
        <v>0</v>
      </c>
      <c r="O51" s="226">
        <v>0</v>
      </c>
      <c r="P51" s="226" t="s">
        <v>847</v>
      </c>
      <c r="S51" s="226">
        <v>1</v>
      </c>
      <c r="T51" s="226">
        <v>92657</v>
      </c>
      <c r="U51" s="226">
        <v>0</v>
      </c>
      <c r="V51" s="226">
        <v>92657</v>
      </c>
    </row>
    <row r="52" spans="1:22" ht="38.25">
      <c r="A52" s="370" t="s">
        <v>927</v>
      </c>
      <c r="B52" s="372" t="s">
        <v>928</v>
      </c>
      <c r="C52" s="373">
        <v>5490000</v>
      </c>
      <c r="D52" s="373">
        <v>12140000</v>
      </c>
      <c r="E52" s="373">
        <v>5696910</v>
      </c>
      <c r="G52" s="226">
        <v>0</v>
      </c>
      <c r="H52" s="226">
        <v>1585750</v>
      </c>
      <c r="I52" s="226">
        <v>0</v>
      </c>
      <c r="J52" s="226">
        <v>0</v>
      </c>
      <c r="K52" s="226">
        <v>0</v>
      </c>
      <c r="L52" s="226">
        <v>0</v>
      </c>
      <c r="M52" s="226">
        <v>0</v>
      </c>
      <c r="N52" s="226">
        <v>0</v>
      </c>
      <c r="O52" s="226">
        <v>0</v>
      </c>
      <c r="P52" s="226" t="s">
        <v>847</v>
      </c>
      <c r="S52" s="226">
        <v>1</v>
      </c>
      <c r="T52" s="226">
        <v>92658</v>
      </c>
      <c r="U52" s="226">
        <v>0</v>
      </c>
      <c r="V52" s="226">
        <v>92658</v>
      </c>
    </row>
    <row r="53" spans="1:22" ht="25.5">
      <c r="A53" s="370" t="s">
        <v>929</v>
      </c>
      <c r="B53" s="372" t="s">
        <v>930</v>
      </c>
      <c r="C53" s="373">
        <v>1335000</v>
      </c>
      <c r="D53" s="373">
        <v>3435000</v>
      </c>
      <c r="E53" s="373">
        <v>1503455</v>
      </c>
      <c r="G53" s="226">
        <v>0</v>
      </c>
      <c r="H53" s="226">
        <v>-274482</v>
      </c>
      <c r="I53" s="226">
        <v>0</v>
      </c>
      <c r="J53" s="226">
        <v>0</v>
      </c>
      <c r="K53" s="226">
        <v>0</v>
      </c>
      <c r="L53" s="226">
        <v>0</v>
      </c>
      <c r="M53" s="226">
        <v>0</v>
      </c>
      <c r="N53" s="226">
        <v>0</v>
      </c>
      <c r="O53" s="226">
        <v>0</v>
      </c>
      <c r="P53" s="226" t="s">
        <v>847</v>
      </c>
      <c r="S53" s="226">
        <v>1</v>
      </c>
      <c r="T53" s="226">
        <v>92659</v>
      </c>
      <c r="U53" s="226">
        <v>0</v>
      </c>
      <c r="V53" s="226">
        <v>92659</v>
      </c>
    </row>
    <row r="54" spans="1:22" ht="38.25">
      <c r="A54" s="370" t="s">
        <v>931</v>
      </c>
      <c r="B54" s="372" t="s">
        <v>932</v>
      </c>
      <c r="C54" s="373">
        <v>2330000</v>
      </c>
      <c r="D54" s="373">
        <v>4690000</v>
      </c>
      <c r="E54" s="373">
        <v>2308207</v>
      </c>
      <c r="G54" s="226">
        <v>0</v>
      </c>
      <c r="H54" s="226">
        <v>-259370</v>
      </c>
      <c r="I54" s="226">
        <v>0</v>
      </c>
      <c r="J54" s="226">
        <v>0</v>
      </c>
      <c r="K54" s="226">
        <v>0</v>
      </c>
      <c r="L54" s="226">
        <v>0</v>
      </c>
      <c r="M54" s="226">
        <v>0</v>
      </c>
      <c r="N54" s="226">
        <v>0</v>
      </c>
      <c r="O54" s="226">
        <v>0</v>
      </c>
      <c r="P54" s="226" t="s">
        <v>847</v>
      </c>
      <c r="S54" s="226">
        <v>1</v>
      </c>
      <c r="T54" s="226">
        <v>92660</v>
      </c>
      <c r="U54" s="226">
        <v>0</v>
      </c>
      <c r="V54" s="226">
        <v>92660</v>
      </c>
    </row>
    <row r="55" spans="1:22" ht="25.5">
      <c r="A55" s="370" t="s">
        <v>933</v>
      </c>
      <c r="B55" s="374" t="s">
        <v>934</v>
      </c>
      <c r="C55" s="358">
        <f t="shared" ref="C55:E56" si="8">C56</f>
        <v>595000</v>
      </c>
      <c r="D55" s="358">
        <f t="shared" si="8"/>
        <v>1395000</v>
      </c>
      <c r="E55" s="358">
        <f t="shared" si="8"/>
        <v>531744</v>
      </c>
      <c r="G55" s="226">
        <v>0</v>
      </c>
      <c r="H55" s="226">
        <v>-120850</v>
      </c>
      <c r="I55" s="226">
        <v>0</v>
      </c>
      <c r="J55" s="226">
        <v>0</v>
      </c>
      <c r="K55" s="226">
        <v>0</v>
      </c>
      <c r="L55" s="226">
        <v>0</v>
      </c>
      <c r="M55" s="226">
        <v>0</v>
      </c>
      <c r="N55" s="226">
        <v>0</v>
      </c>
      <c r="O55" s="226">
        <v>0</v>
      </c>
      <c r="P55" s="226" t="s">
        <v>847</v>
      </c>
      <c r="S55" s="226">
        <v>1</v>
      </c>
      <c r="T55" s="226">
        <v>92675</v>
      </c>
      <c r="U55" s="226">
        <v>0</v>
      </c>
      <c r="V55" s="226">
        <v>92675</v>
      </c>
    </row>
    <row r="56" spans="1:22" ht="25.5">
      <c r="A56" s="370" t="s">
        <v>935</v>
      </c>
      <c r="B56" s="374" t="s">
        <v>936</v>
      </c>
      <c r="C56" s="358">
        <f t="shared" si="8"/>
        <v>595000</v>
      </c>
      <c r="D56" s="358">
        <f t="shared" si="8"/>
        <v>1395000</v>
      </c>
      <c r="E56" s="358">
        <f t="shared" si="8"/>
        <v>531744</v>
      </c>
      <c r="G56" s="226">
        <v>0</v>
      </c>
      <c r="H56" s="226">
        <v>-120850</v>
      </c>
      <c r="I56" s="226">
        <v>0</v>
      </c>
      <c r="J56" s="226">
        <v>0</v>
      </c>
      <c r="K56" s="226">
        <v>0</v>
      </c>
      <c r="L56" s="226">
        <v>0</v>
      </c>
      <c r="M56" s="226">
        <v>0</v>
      </c>
      <c r="N56" s="226">
        <v>0</v>
      </c>
      <c r="O56" s="226">
        <v>0</v>
      </c>
      <c r="P56" s="226" t="s">
        <v>847</v>
      </c>
      <c r="S56" s="226">
        <v>1</v>
      </c>
      <c r="T56" s="226">
        <v>92665</v>
      </c>
      <c r="U56" s="226">
        <v>0</v>
      </c>
      <c r="V56" s="226">
        <v>92665</v>
      </c>
    </row>
    <row r="57" spans="1:22">
      <c r="A57" s="370" t="s">
        <v>937</v>
      </c>
      <c r="B57" s="372" t="s">
        <v>938</v>
      </c>
      <c r="C57" s="373">
        <v>595000</v>
      </c>
      <c r="D57" s="373">
        <v>1395000</v>
      </c>
      <c r="E57" s="373">
        <v>531744</v>
      </c>
      <c r="G57" s="226">
        <v>0</v>
      </c>
      <c r="H57" s="226">
        <v>-120850</v>
      </c>
      <c r="I57" s="226">
        <v>0</v>
      </c>
      <c r="J57" s="226">
        <v>0</v>
      </c>
      <c r="K57" s="226">
        <v>0</v>
      </c>
      <c r="L57" s="226">
        <v>0</v>
      </c>
      <c r="M57" s="226">
        <v>0</v>
      </c>
      <c r="N57" s="226">
        <v>0</v>
      </c>
      <c r="O57" s="226">
        <v>0</v>
      </c>
      <c r="P57" s="226" t="s">
        <v>847</v>
      </c>
      <c r="S57" s="226">
        <v>1</v>
      </c>
      <c r="T57" s="226">
        <v>92682</v>
      </c>
      <c r="U57" s="226">
        <v>0</v>
      </c>
      <c r="V57" s="226">
        <v>92682</v>
      </c>
    </row>
    <row r="58" spans="1:22">
      <c r="A58" s="370" t="s">
        <v>939</v>
      </c>
      <c r="B58" s="374" t="s">
        <v>256</v>
      </c>
      <c r="C58" s="358">
        <f>C59+C68</f>
        <v>40866000</v>
      </c>
      <c r="D58" s="358">
        <f>D59+D68</f>
        <v>97275000</v>
      </c>
      <c r="E58" s="358">
        <f>E59+E68</f>
        <v>38988101</v>
      </c>
      <c r="G58" s="226">
        <v>0</v>
      </c>
      <c r="H58" s="226">
        <v>-6598002</v>
      </c>
      <c r="I58" s="226">
        <v>0</v>
      </c>
      <c r="J58" s="226">
        <v>0</v>
      </c>
      <c r="K58" s="226">
        <v>0</v>
      </c>
      <c r="L58" s="226">
        <v>0</v>
      </c>
      <c r="M58" s="226">
        <v>0</v>
      </c>
      <c r="N58" s="226">
        <v>0</v>
      </c>
      <c r="O58" s="226">
        <v>0</v>
      </c>
      <c r="P58" s="226" t="s">
        <v>847</v>
      </c>
      <c r="S58" s="226">
        <v>1</v>
      </c>
      <c r="T58" s="226">
        <v>92667</v>
      </c>
      <c r="U58" s="226">
        <v>0</v>
      </c>
      <c r="V58" s="226">
        <v>92667</v>
      </c>
    </row>
    <row r="59" spans="1:22" ht="25.5">
      <c r="A59" s="370" t="s">
        <v>940</v>
      </c>
      <c r="B59" s="374" t="s">
        <v>258</v>
      </c>
      <c r="C59" s="358">
        <f>C60</f>
        <v>12873000</v>
      </c>
      <c r="D59" s="358">
        <f>D60</f>
        <v>21638000</v>
      </c>
      <c r="E59" s="358">
        <f>E60</f>
        <v>12829519</v>
      </c>
      <c r="G59" s="226">
        <v>0</v>
      </c>
      <c r="H59" s="226">
        <v>-1099179</v>
      </c>
      <c r="I59" s="226">
        <v>0</v>
      </c>
      <c r="J59" s="226">
        <v>0</v>
      </c>
      <c r="K59" s="226">
        <v>0</v>
      </c>
      <c r="L59" s="226">
        <v>0</v>
      </c>
      <c r="M59" s="226">
        <v>0</v>
      </c>
      <c r="N59" s="226">
        <v>0</v>
      </c>
      <c r="O59" s="226">
        <v>0</v>
      </c>
      <c r="P59" s="226" t="s">
        <v>847</v>
      </c>
      <c r="S59" s="226">
        <v>1</v>
      </c>
      <c r="T59" s="226">
        <v>92663</v>
      </c>
      <c r="U59" s="226">
        <v>0</v>
      </c>
      <c r="V59" s="226">
        <v>92663</v>
      </c>
    </row>
    <row r="60" spans="1:22" ht="38.25">
      <c r="A60" s="370" t="s">
        <v>941</v>
      </c>
      <c r="B60" s="374" t="s">
        <v>942</v>
      </c>
      <c r="C60" s="358">
        <f>C61+C62+C63</f>
        <v>12873000</v>
      </c>
      <c r="D60" s="358">
        <f>D61+D62+D63</f>
        <v>21638000</v>
      </c>
      <c r="E60" s="358">
        <f>E61+E62+E63</f>
        <v>12829519</v>
      </c>
      <c r="G60" s="226">
        <v>0</v>
      </c>
      <c r="H60" s="226">
        <v>-1099179</v>
      </c>
      <c r="I60" s="226">
        <v>0</v>
      </c>
      <c r="J60" s="226">
        <v>0</v>
      </c>
      <c r="K60" s="226">
        <v>0</v>
      </c>
      <c r="L60" s="226">
        <v>0</v>
      </c>
      <c r="M60" s="226">
        <v>0</v>
      </c>
      <c r="N60" s="226">
        <v>0</v>
      </c>
      <c r="O60" s="226">
        <v>0</v>
      </c>
      <c r="P60" s="226" t="s">
        <v>847</v>
      </c>
      <c r="S60" s="226">
        <v>1</v>
      </c>
      <c r="T60" s="226">
        <v>92668</v>
      </c>
      <c r="U60" s="226">
        <v>0</v>
      </c>
      <c r="V60" s="226">
        <v>92668</v>
      </c>
    </row>
    <row r="61" spans="1:22" ht="38.25">
      <c r="A61" s="370" t="s">
        <v>943</v>
      </c>
      <c r="B61" s="372" t="s">
        <v>944</v>
      </c>
      <c r="C61" s="373">
        <v>81000</v>
      </c>
      <c r="D61" s="373">
        <v>500000</v>
      </c>
      <c r="E61" s="373">
        <v>477406</v>
      </c>
      <c r="G61" s="226">
        <v>0</v>
      </c>
      <c r="H61" s="226">
        <v>0</v>
      </c>
      <c r="I61" s="226">
        <v>0</v>
      </c>
      <c r="J61" s="226">
        <v>0</v>
      </c>
      <c r="K61" s="226">
        <v>0</v>
      </c>
      <c r="L61" s="226">
        <v>0</v>
      </c>
      <c r="M61" s="226">
        <v>0</v>
      </c>
      <c r="N61" s="226">
        <v>0</v>
      </c>
      <c r="O61" s="226">
        <v>0</v>
      </c>
      <c r="P61" s="226" t="s">
        <v>847</v>
      </c>
      <c r="S61" s="226">
        <v>1</v>
      </c>
      <c r="T61" s="226">
        <v>92695</v>
      </c>
      <c r="U61" s="226">
        <v>0</v>
      </c>
      <c r="V61" s="226">
        <v>92695</v>
      </c>
    </row>
    <row r="62" spans="1:22" ht="25.5">
      <c r="A62" s="370" t="s">
        <v>263</v>
      </c>
      <c r="B62" s="371">
        <v>30020530</v>
      </c>
      <c r="C62" s="373">
        <v>12792000</v>
      </c>
      <c r="D62" s="373">
        <v>20892000</v>
      </c>
      <c r="E62" s="373">
        <v>12106160</v>
      </c>
    </row>
    <row r="63" spans="1:22" ht="25.5">
      <c r="A63" s="370" t="s">
        <v>945</v>
      </c>
      <c r="B63" s="372" t="s">
        <v>946</v>
      </c>
      <c r="C63" s="373">
        <f>C64</f>
        <v>0</v>
      </c>
      <c r="D63" s="373">
        <f>D64</f>
        <v>246000</v>
      </c>
      <c r="E63" s="373">
        <f>E64</f>
        <v>245953</v>
      </c>
      <c r="G63" s="226">
        <v>0</v>
      </c>
      <c r="H63" s="226">
        <v>-1099179</v>
      </c>
      <c r="I63" s="226">
        <v>0</v>
      </c>
      <c r="J63" s="226">
        <v>0</v>
      </c>
      <c r="K63" s="226">
        <v>0</v>
      </c>
      <c r="L63" s="226">
        <v>0</v>
      </c>
      <c r="M63" s="226">
        <v>0</v>
      </c>
      <c r="N63" s="226">
        <v>0</v>
      </c>
      <c r="O63" s="226">
        <v>0</v>
      </c>
      <c r="P63" s="226" t="s">
        <v>847</v>
      </c>
      <c r="S63" s="226">
        <v>1</v>
      </c>
      <c r="T63" s="226">
        <v>92661</v>
      </c>
      <c r="U63" s="226">
        <v>0</v>
      </c>
      <c r="V63" s="226">
        <v>92661</v>
      </c>
    </row>
    <row r="64" spans="1:22" ht="25.5">
      <c r="A64" s="370" t="s">
        <v>947</v>
      </c>
      <c r="B64" s="372" t="s">
        <v>948</v>
      </c>
      <c r="C64" s="373">
        <v>0</v>
      </c>
      <c r="D64" s="373">
        <v>246000</v>
      </c>
      <c r="E64" s="373">
        <v>245953</v>
      </c>
      <c r="G64" s="226">
        <v>0</v>
      </c>
      <c r="H64" s="226">
        <v>0</v>
      </c>
      <c r="I64" s="226">
        <v>0</v>
      </c>
      <c r="J64" s="226">
        <v>0</v>
      </c>
      <c r="K64" s="226">
        <v>0</v>
      </c>
      <c r="L64" s="226">
        <v>0</v>
      </c>
      <c r="M64" s="226">
        <v>0</v>
      </c>
      <c r="N64" s="226">
        <v>0</v>
      </c>
      <c r="O64" s="226">
        <v>0</v>
      </c>
      <c r="P64" s="226" t="s">
        <v>847</v>
      </c>
      <c r="S64" s="226">
        <v>1</v>
      </c>
      <c r="T64" s="226">
        <v>92666</v>
      </c>
      <c r="U64" s="226">
        <v>0</v>
      </c>
      <c r="V64" s="226">
        <v>92666</v>
      </c>
    </row>
    <row r="65" spans="1:22">
      <c r="A65" s="370" t="s">
        <v>266</v>
      </c>
      <c r="B65" s="372" t="s">
        <v>949</v>
      </c>
      <c r="C65" s="373">
        <v>0</v>
      </c>
      <c r="D65" s="373">
        <v>0</v>
      </c>
      <c r="E65" s="373"/>
      <c r="G65" s="226">
        <v>0</v>
      </c>
      <c r="H65" s="226">
        <v>0</v>
      </c>
      <c r="I65" s="226">
        <v>0</v>
      </c>
      <c r="J65" s="226">
        <v>0</v>
      </c>
      <c r="K65" s="226">
        <v>0</v>
      </c>
      <c r="L65" s="226">
        <v>0</v>
      </c>
      <c r="M65" s="226">
        <v>0</v>
      </c>
      <c r="N65" s="226">
        <v>0</v>
      </c>
      <c r="O65" s="226">
        <v>0</v>
      </c>
      <c r="P65" s="226" t="s">
        <v>847</v>
      </c>
      <c r="S65" s="226">
        <v>1</v>
      </c>
      <c r="T65" s="226">
        <v>92698</v>
      </c>
      <c r="U65" s="226">
        <v>0</v>
      </c>
      <c r="V65" s="226">
        <v>92698</v>
      </c>
    </row>
    <row r="66" spans="1:22" hidden="1">
      <c r="A66" s="370" t="s">
        <v>950</v>
      </c>
      <c r="B66" s="372" t="s">
        <v>951</v>
      </c>
      <c r="C66" s="373">
        <v>0</v>
      </c>
      <c r="D66" s="373">
        <v>0</v>
      </c>
      <c r="E66" s="373"/>
      <c r="G66" s="226">
        <v>0</v>
      </c>
      <c r="H66" s="226">
        <v>0</v>
      </c>
      <c r="I66" s="226">
        <v>0</v>
      </c>
      <c r="J66" s="226">
        <v>0</v>
      </c>
      <c r="K66" s="226">
        <v>0</v>
      </c>
      <c r="L66" s="226">
        <v>0</v>
      </c>
      <c r="M66" s="226">
        <v>0</v>
      </c>
      <c r="N66" s="226">
        <v>0</v>
      </c>
      <c r="O66" s="226">
        <v>0</v>
      </c>
      <c r="P66" s="226" t="s">
        <v>847</v>
      </c>
      <c r="S66" s="226">
        <v>1</v>
      </c>
      <c r="T66" s="226">
        <v>92683</v>
      </c>
      <c r="U66" s="226">
        <v>0</v>
      </c>
      <c r="V66" s="226">
        <v>92683</v>
      </c>
    </row>
    <row r="67" spans="1:22" hidden="1">
      <c r="A67" s="370" t="s">
        <v>952</v>
      </c>
      <c r="B67" s="372" t="s">
        <v>953</v>
      </c>
      <c r="C67" s="373">
        <v>0</v>
      </c>
      <c r="D67" s="373">
        <v>0</v>
      </c>
      <c r="E67" s="373"/>
      <c r="G67" s="226">
        <v>0</v>
      </c>
      <c r="H67" s="226">
        <v>0</v>
      </c>
      <c r="I67" s="226">
        <v>0</v>
      </c>
      <c r="J67" s="226">
        <v>0</v>
      </c>
      <c r="K67" s="226">
        <v>0</v>
      </c>
      <c r="L67" s="226">
        <v>0</v>
      </c>
      <c r="M67" s="226">
        <v>0</v>
      </c>
      <c r="N67" s="226">
        <v>0</v>
      </c>
      <c r="O67" s="226">
        <v>0</v>
      </c>
      <c r="P67" s="226" t="s">
        <v>847</v>
      </c>
      <c r="S67" s="226">
        <v>1</v>
      </c>
      <c r="T67" s="226">
        <v>92664</v>
      </c>
      <c r="U67" s="226">
        <v>0</v>
      </c>
      <c r="V67" s="226">
        <v>92664</v>
      </c>
    </row>
    <row r="68" spans="1:22" ht="38.25">
      <c r="A68" s="370" t="s">
        <v>954</v>
      </c>
      <c r="B68" s="374" t="s">
        <v>271</v>
      </c>
      <c r="C68" s="358">
        <f>C69+C77+C80+C87+C97</f>
        <v>27993000</v>
      </c>
      <c r="D68" s="358">
        <f>D69+D77+D80+D87+D97</f>
        <v>75637000</v>
      </c>
      <c r="E68" s="358">
        <f>E69+E77+E80+E87+E97</f>
        <v>26158582</v>
      </c>
      <c r="G68" s="226">
        <v>0</v>
      </c>
      <c r="H68" s="226">
        <v>0</v>
      </c>
      <c r="I68" s="226">
        <v>0</v>
      </c>
      <c r="J68" s="226">
        <v>0</v>
      </c>
      <c r="K68" s="226">
        <v>0</v>
      </c>
      <c r="L68" s="226">
        <v>0</v>
      </c>
      <c r="M68" s="226">
        <v>0</v>
      </c>
      <c r="N68" s="226">
        <v>0</v>
      </c>
      <c r="O68" s="226">
        <v>0</v>
      </c>
      <c r="P68" s="226" t="s">
        <v>847</v>
      </c>
      <c r="S68" s="226">
        <v>1</v>
      </c>
      <c r="T68" s="226">
        <v>92700</v>
      </c>
      <c r="U68" s="226">
        <v>0</v>
      </c>
      <c r="V68" s="226">
        <v>92700</v>
      </c>
    </row>
    <row r="69" spans="1:22" ht="51">
      <c r="A69" s="370" t="s">
        <v>955</v>
      </c>
      <c r="B69" s="374" t="s">
        <v>956</v>
      </c>
      <c r="C69" s="358">
        <f>C70+C71+C72+C74+C75+C76</f>
        <v>7220000</v>
      </c>
      <c r="D69" s="358">
        <f>D70+D71+D72+D74+D75+D76</f>
        <v>14082000</v>
      </c>
      <c r="E69" s="358">
        <f>E70+E71+E72+E74+E75+E76</f>
        <v>3704940</v>
      </c>
    </row>
    <row r="70" spans="1:22">
      <c r="A70" s="370" t="s">
        <v>276</v>
      </c>
      <c r="B70" s="372" t="s">
        <v>957</v>
      </c>
      <c r="C70" s="373">
        <v>5698000</v>
      </c>
      <c r="D70" s="373">
        <v>5698000</v>
      </c>
      <c r="E70" s="373">
        <v>116187</v>
      </c>
    </row>
    <row r="71" spans="1:22" ht="29.25" customHeight="1">
      <c r="A71" s="370" t="s">
        <v>958</v>
      </c>
      <c r="B71" s="372" t="s">
        <v>959</v>
      </c>
      <c r="C71" s="373">
        <v>565000</v>
      </c>
      <c r="D71" s="373">
        <v>565000</v>
      </c>
      <c r="E71" s="373">
        <v>589753</v>
      </c>
      <c r="G71" s="226">
        <v>0</v>
      </c>
      <c r="H71" s="226">
        <v>1390696</v>
      </c>
      <c r="I71" s="226">
        <v>0</v>
      </c>
      <c r="J71" s="226">
        <v>0</v>
      </c>
      <c r="K71" s="226">
        <v>0</v>
      </c>
      <c r="L71" s="226">
        <v>0</v>
      </c>
      <c r="M71" s="226">
        <v>0</v>
      </c>
      <c r="N71" s="226">
        <v>0</v>
      </c>
      <c r="O71" s="226">
        <v>0</v>
      </c>
      <c r="P71" s="226" t="s">
        <v>847</v>
      </c>
      <c r="S71" s="226">
        <v>1</v>
      </c>
      <c r="T71" s="226">
        <v>92691</v>
      </c>
      <c r="U71" s="226">
        <v>0</v>
      </c>
      <c r="V71" s="226">
        <v>92691</v>
      </c>
    </row>
    <row r="72" spans="1:22" ht="25.5">
      <c r="A72" s="370" t="s">
        <v>960</v>
      </c>
      <c r="B72" s="372" t="s">
        <v>961</v>
      </c>
      <c r="C72" s="373">
        <v>59000</v>
      </c>
      <c r="D72" s="373">
        <v>59000</v>
      </c>
      <c r="E72" s="373">
        <v>77489</v>
      </c>
      <c r="G72" s="226">
        <v>0</v>
      </c>
      <c r="H72" s="226">
        <v>-425500</v>
      </c>
      <c r="I72" s="226">
        <v>0</v>
      </c>
      <c r="J72" s="226">
        <v>0</v>
      </c>
      <c r="K72" s="226">
        <v>0</v>
      </c>
      <c r="L72" s="226">
        <v>0</v>
      </c>
      <c r="M72" s="226">
        <v>0</v>
      </c>
      <c r="N72" s="226">
        <v>0</v>
      </c>
      <c r="O72" s="226">
        <v>0</v>
      </c>
      <c r="P72" s="226" t="s">
        <v>847</v>
      </c>
      <c r="S72" s="226">
        <v>1</v>
      </c>
      <c r="T72" s="226">
        <v>92684</v>
      </c>
      <c r="U72" s="226">
        <v>0</v>
      </c>
      <c r="V72" s="226">
        <v>92684</v>
      </c>
    </row>
    <row r="73" spans="1:22" ht="25.5">
      <c r="A73" s="370" t="s">
        <v>962</v>
      </c>
      <c r="B73" s="372" t="s">
        <v>963</v>
      </c>
      <c r="C73" s="373"/>
      <c r="D73" s="373"/>
      <c r="E73" s="373"/>
      <c r="G73" s="226">
        <v>0</v>
      </c>
      <c r="H73" s="226">
        <v>-353064</v>
      </c>
      <c r="I73" s="226">
        <v>0</v>
      </c>
      <c r="J73" s="226">
        <v>0</v>
      </c>
      <c r="K73" s="226">
        <v>0</v>
      </c>
      <c r="L73" s="226">
        <v>0</v>
      </c>
      <c r="M73" s="226">
        <v>0</v>
      </c>
      <c r="N73" s="226">
        <v>0</v>
      </c>
      <c r="O73" s="226">
        <v>0</v>
      </c>
      <c r="P73" s="226" t="s">
        <v>847</v>
      </c>
      <c r="S73" s="226">
        <v>1</v>
      </c>
      <c r="T73" s="226">
        <v>92685</v>
      </c>
      <c r="U73" s="226">
        <v>0</v>
      </c>
      <c r="V73" s="226">
        <v>92685</v>
      </c>
    </row>
    <row r="74" spans="1:22" ht="38.25">
      <c r="A74" s="370" t="s">
        <v>964</v>
      </c>
      <c r="B74" s="372" t="s">
        <v>965</v>
      </c>
      <c r="C74" s="373">
        <v>0</v>
      </c>
      <c r="D74" s="373">
        <v>9000</v>
      </c>
      <c r="E74" s="373">
        <v>10480</v>
      </c>
      <c r="G74" s="226">
        <v>0</v>
      </c>
      <c r="H74" s="226">
        <v>-69844</v>
      </c>
      <c r="I74" s="226">
        <v>0</v>
      </c>
      <c r="J74" s="226">
        <v>0</v>
      </c>
      <c r="K74" s="226">
        <v>0</v>
      </c>
      <c r="L74" s="226">
        <v>0</v>
      </c>
      <c r="M74" s="226">
        <v>0</v>
      </c>
      <c r="N74" s="226">
        <v>0</v>
      </c>
      <c r="O74" s="226">
        <v>0</v>
      </c>
      <c r="P74" s="226" t="s">
        <v>847</v>
      </c>
      <c r="S74" s="226">
        <v>1</v>
      </c>
      <c r="T74" s="226">
        <v>92696</v>
      </c>
      <c r="U74" s="226">
        <v>0</v>
      </c>
      <c r="V74" s="226">
        <v>92696</v>
      </c>
    </row>
    <row r="75" spans="1:22" ht="25.5">
      <c r="A75" s="370" t="s">
        <v>966</v>
      </c>
      <c r="B75" s="372" t="s">
        <v>967</v>
      </c>
      <c r="C75" s="373">
        <v>196000</v>
      </c>
      <c r="D75" s="373">
        <v>5849000</v>
      </c>
      <c r="E75" s="373">
        <v>2272392</v>
      </c>
      <c r="G75" s="226">
        <v>0</v>
      </c>
      <c r="H75" s="226">
        <v>-2592</v>
      </c>
      <c r="I75" s="226">
        <v>0</v>
      </c>
      <c r="J75" s="226">
        <v>0</v>
      </c>
      <c r="K75" s="226">
        <v>0</v>
      </c>
      <c r="L75" s="226">
        <v>0</v>
      </c>
      <c r="M75" s="226">
        <v>0</v>
      </c>
      <c r="N75" s="226">
        <v>0</v>
      </c>
      <c r="O75" s="226">
        <v>0</v>
      </c>
      <c r="P75" s="226" t="s">
        <v>847</v>
      </c>
      <c r="S75" s="226">
        <v>1</v>
      </c>
      <c r="T75" s="226">
        <v>92680</v>
      </c>
      <c r="U75" s="226">
        <v>0</v>
      </c>
      <c r="V75" s="226">
        <v>92680</v>
      </c>
    </row>
    <row r="76" spans="1:22" ht="25.5">
      <c r="A76" s="370" t="s">
        <v>298</v>
      </c>
      <c r="B76" s="372" t="s">
        <v>968</v>
      </c>
      <c r="C76" s="373">
        <v>702000</v>
      </c>
      <c r="D76" s="373">
        <v>1902000</v>
      </c>
      <c r="E76" s="373">
        <v>638639</v>
      </c>
      <c r="G76" s="226">
        <v>0</v>
      </c>
      <c r="H76" s="226">
        <v>0</v>
      </c>
      <c r="I76" s="226">
        <v>0</v>
      </c>
      <c r="J76" s="226">
        <v>0</v>
      </c>
      <c r="K76" s="226">
        <v>0</v>
      </c>
      <c r="L76" s="226">
        <v>0</v>
      </c>
      <c r="M76" s="226">
        <v>0</v>
      </c>
      <c r="N76" s="226">
        <v>0</v>
      </c>
      <c r="O76" s="226">
        <v>0</v>
      </c>
      <c r="P76" s="226" t="s">
        <v>847</v>
      </c>
      <c r="S76" s="226">
        <v>1</v>
      </c>
      <c r="T76" s="226">
        <v>92681</v>
      </c>
      <c r="U76" s="226">
        <v>0</v>
      </c>
      <c r="V76" s="226">
        <v>92681</v>
      </c>
    </row>
    <row r="77" spans="1:22" ht="38.25" hidden="1">
      <c r="A77" s="370" t="s">
        <v>969</v>
      </c>
      <c r="B77" s="374" t="s">
        <v>970</v>
      </c>
      <c r="C77" s="358">
        <f>C78</f>
        <v>0</v>
      </c>
      <c r="D77" s="358">
        <f>D78</f>
        <v>0</v>
      </c>
      <c r="E77" s="358">
        <f>E78</f>
        <v>0</v>
      </c>
      <c r="G77" s="226">
        <v>0</v>
      </c>
      <c r="H77" s="226">
        <v>0</v>
      </c>
      <c r="I77" s="226">
        <v>0</v>
      </c>
      <c r="J77" s="226">
        <v>0</v>
      </c>
      <c r="K77" s="226">
        <v>0</v>
      </c>
      <c r="L77" s="226">
        <v>0</v>
      </c>
      <c r="M77" s="226">
        <v>0</v>
      </c>
      <c r="N77" s="226">
        <v>0</v>
      </c>
      <c r="O77" s="226">
        <v>0</v>
      </c>
      <c r="P77" s="226" t="s">
        <v>847</v>
      </c>
      <c r="S77" s="226">
        <v>1</v>
      </c>
      <c r="T77" s="226">
        <v>92697</v>
      </c>
      <c r="U77" s="226">
        <v>0</v>
      </c>
      <c r="V77" s="226">
        <v>92697</v>
      </c>
    </row>
    <row r="78" spans="1:22" hidden="1">
      <c r="A78" s="370" t="s">
        <v>971</v>
      </c>
      <c r="B78" s="372" t="s">
        <v>972</v>
      </c>
      <c r="C78" s="373"/>
      <c r="D78" s="373"/>
      <c r="E78" s="373">
        <v>0</v>
      </c>
      <c r="G78" s="226">
        <v>0</v>
      </c>
      <c r="H78" s="226">
        <v>0</v>
      </c>
      <c r="I78" s="226">
        <v>0</v>
      </c>
      <c r="J78" s="226">
        <v>0</v>
      </c>
      <c r="K78" s="226">
        <v>0</v>
      </c>
      <c r="L78" s="226">
        <v>0</v>
      </c>
      <c r="M78" s="226">
        <v>0</v>
      </c>
      <c r="N78" s="226">
        <v>0</v>
      </c>
      <c r="O78" s="226">
        <v>0</v>
      </c>
      <c r="P78" s="226" t="s">
        <v>847</v>
      </c>
      <c r="S78" s="226">
        <v>1</v>
      </c>
      <c r="T78" s="226">
        <v>92722</v>
      </c>
      <c r="U78" s="226">
        <v>0</v>
      </c>
      <c r="V78" s="226">
        <v>92722</v>
      </c>
    </row>
    <row r="79" spans="1:22" ht="25.5" hidden="1">
      <c r="A79" s="370" t="s">
        <v>302</v>
      </c>
      <c r="B79" s="372" t="s">
        <v>973</v>
      </c>
      <c r="C79" s="373">
        <v>0</v>
      </c>
      <c r="D79" s="373">
        <v>0</v>
      </c>
      <c r="E79" s="373"/>
      <c r="G79" s="226">
        <v>0</v>
      </c>
      <c r="H79" s="226">
        <v>0</v>
      </c>
      <c r="I79" s="226">
        <v>0</v>
      </c>
      <c r="J79" s="226">
        <v>0</v>
      </c>
      <c r="K79" s="226">
        <v>0</v>
      </c>
      <c r="L79" s="226">
        <v>0</v>
      </c>
      <c r="M79" s="226">
        <v>0</v>
      </c>
      <c r="N79" s="226">
        <v>0</v>
      </c>
      <c r="O79" s="226">
        <v>0</v>
      </c>
      <c r="P79" s="226" t="s">
        <v>847</v>
      </c>
      <c r="S79" s="226">
        <v>1</v>
      </c>
      <c r="T79" s="226">
        <v>92687</v>
      </c>
      <c r="U79" s="226">
        <v>0</v>
      </c>
      <c r="V79" s="226">
        <v>92687</v>
      </c>
    </row>
    <row r="80" spans="1:22" ht="38.25">
      <c r="A80" s="370" t="s">
        <v>974</v>
      </c>
      <c r="B80" s="374" t="s">
        <v>975</v>
      </c>
      <c r="C80" s="358">
        <f>C81+C83+C85+C86</f>
        <v>5339000</v>
      </c>
      <c r="D80" s="358">
        <f>D81+D83+D85+D86</f>
        <v>27689000</v>
      </c>
      <c r="E80" s="358">
        <f>E81+E83+E85+E86+E84</f>
        <v>5266984</v>
      </c>
      <c r="G80" s="226">
        <v>0</v>
      </c>
      <c r="H80" s="226">
        <v>-287445</v>
      </c>
      <c r="I80" s="226">
        <v>0</v>
      </c>
      <c r="J80" s="226">
        <v>0</v>
      </c>
      <c r="K80" s="226">
        <v>0</v>
      </c>
      <c r="L80" s="226">
        <v>0</v>
      </c>
      <c r="M80" s="226">
        <v>0</v>
      </c>
      <c r="N80" s="226">
        <v>0</v>
      </c>
      <c r="O80" s="226">
        <v>0</v>
      </c>
      <c r="P80" s="226" t="s">
        <v>847</v>
      </c>
      <c r="S80" s="226">
        <v>1</v>
      </c>
      <c r="T80" s="226">
        <v>92703</v>
      </c>
      <c r="U80" s="226">
        <v>0</v>
      </c>
      <c r="V80" s="226">
        <v>92703</v>
      </c>
    </row>
    <row r="81" spans="1:22" ht="14.25" customHeight="1">
      <c r="A81" s="370" t="s">
        <v>976</v>
      </c>
      <c r="B81" s="372" t="s">
        <v>977</v>
      </c>
      <c r="C81" s="373">
        <v>5339000</v>
      </c>
      <c r="D81" s="373">
        <v>27689000</v>
      </c>
      <c r="E81" s="373">
        <v>5266984</v>
      </c>
      <c r="G81" s="226">
        <v>0</v>
      </c>
      <c r="H81" s="226">
        <v>-287445</v>
      </c>
      <c r="I81" s="226">
        <v>0</v>
      </c>
      <c r="J81" s="226">
        <v>0</v>
      </c>
      <c r="K81" s="226">
        <v>0</v>
      </c>
      <c r="L81" s="226">
        <v>0</v>
      </c>
      <c r="M81" s="226">
        <v>0</v>
      </c>
      <c r="N81" s="226">
        <v>0</v>
      </c>
      <c r="O81" s="226">
        <v>0</v>
      </c>
      <c r="P81" s="226" t="s">
        <v>847</v>
      </c>
      <c r="S81" s="226">
        <v>1</v>
      </c>
      <c r="T81" s="226">
        <v>92712</v>
      </c>
      <c r="U81" s="226">
        <v>0</v>
      </c>
      <c r="V81" s="226">
        <v>92712</v>
      </c>
    </row>
    <row r="82" spans="1:22" ht="38.25">
      <c r="A82" s="370" t="s">
        <v>978</v>
      </c>
      <c r="B82" s="371">
        <v>35020102</v>
      </c>
      <c r="C82" s="373">
        <v>5339000</v>
      </c>
      <c r="D82" s="373">
        <v>27689000</v>
      </c>
      <c r="E82" s="373">
        <v>5266984</v>
      </c>
      <c r="G82" s="226">
        <v>0</v>
      </c>
      <c r="H82" s="226">
        <v>0</v>
      </c>
      <c r="I82" s="226">
        <v>0</v>
      </c>
      <c r="J82" s="226">
        <v>0</v>
      </c>
      <c r="K82" s="226">
        <v>0</v>
      </c>
      <c r="L82" s="226">
        <v>0</v>
      </c>
      <c r="M82" s="226">
        <v>0</v>
      </c>
      <c r="N82" s="226">
        <v>0</v>
      </c>
      <c r="O82" s="226">
        <v>0</v>
      </c>
      <c r="P82" s="226" t="s">
        <v>847</v>
      </c>
      <c r="S82" s="226">
        <v>1</v>
      </c>
      <c r="T82" s="226">
        <v>92705</v>
      </c>
      <c r="U82" s="226">
        <v>0</v>
      </c>
      <c r="V82" s="226">
        <v>92705</v>
      </c>
    </row>
    <row r="83" spans="1:22" ht="28.5" hidden="1" customHeight="1">
      <c r="A83" s="370" t="s">
        <v>979</v>
      </c>
      <c r="B83" s="372" t="s">
        <v>980</v>
      </c>
      <c r="C83" s="373"/>
      <c r="D83" s="373"/>
      <c r="E83" s="373"/>
      <c r="G83" s="226">
        <v>0</v>
      </c>
      <c r="H83" s="226">
        <v>-840341</v>
      </c>
      <c r="I83" s="226">
        <v>0</v>
      </c>
      <c r="J83" s="226">
        <v>0</v>
      </c>
      <c r="K83" s="226">
        <v>0</v>
      </c>
      <c r="L83" s="226">
        <v>0</v>
      </c>
      <c r="M83" s="226">
        <v>0</v>
      </c>
      <c r="N83" s="226">
        <v>0</v>
      </c>
      <c r="O83" s="226">
        <v>0</v>
      </c>
      <c r="P83" s="226" t="s">
        <v>847</v>
      </c>
      <c r="S83" s="226">
        <v>1</v>
      </c>
      <c r="T83" s="226">
        <v>92706</v>
      </c>
      <c r="U83" s="226">
        <v>0</v>
      </c>
      <c r="V83" s="226">
        <v>92706</v>
      </c>
    </row>
    <row r="84" spans="1:22" ht="38.25" hidden="1">
      <c r="A84" s="370" t="s">
        <v>979</v>
      </c>
      <c r="B84" s="371">
        <v>350202</v>
      </c>
      <c r="C84" s="373"/>
      <c r="D84" s="373"/>
      <c r="E84" s="373">
        <v>0</v>
      </c>
      <c r="G84" s="226">
        <v>0</v>
      </c>
      <c r="H84" s="226">
        <v>-838681</v>
      </c>
      <c r="I84" s="226">
        <v>0</v>
      </c>
      <c r="J84" s="226">
        <v>0</v>
      </c>
      <c r="K84" s="226">
        <v>0</v>
      </c>
      <c r="L84" s="226">
        <v>0</v>
      </c>
      <c r="M84" s="226">
        <v>0</v>
      </c>
      <c r="N84" s="226">
        <v>0</v>
      </c>
      <c r="O84" s="226">
        <v>0</v>
      </c>
      <c r="P84" s="226" t="s">
        <v>847</v>
      </c>
      <c r="S84" s="226">
        <v>1</v>
      </c>
      <c r="T84" s="226">
        <v>92688</v>
      </c>
      <c r="U84" s="226">
        <v>0</v>
      </c>
      <c r="V84" s="226">
        <v>92688</v>
      </c>
    </row>
    <row r="85" spans="1:22" ht="51" hidden="1">
      <c r="A85" s="370" t="s">
        <v>981</v>
      </c>
      <c r="B85" s="372" t="s">
        <v>982</v>
      </c>
      <c r="C85" s="373"/>
      <c r="D85" s="373"/>
      <c r="E85" s="373"/>
    </row>
    <row r="86" spans="1:22" ht="33.75" hidden="1" customHeight="1">
      <c r="A86" s="370" t="s">
        <v>308</v>
      </c>
      <c r="B86" s="372" t="s">
        <v>983</v>
      </c>
      <c r="C86" s="373"/>
      <c r="D86" s="373"/>
      <c r="E86" s="373"/>
      <c r="G86" s="226">
        <v>0</v>
      </c>
      <c r="H86" s="226">
        <v>0</v>
      </c>
      <c r="I86" s="226">
        <v>0</v>
      </c>
      <c r="J86" s="226">
        <v>0</v>
      </c>
      <c r="K86" s="226">
        <v>0</v>
      </c>
      <c r="L86" s="226">
        <v>0</v>
      </c>
      <c r="M86" s="226">
        <v>0</v>
      </c>
      <c r="N86" s="226">
        <v>0</v>
      </c>
      <c r="O86" s="226">
        <v>0</v>
      </c>
      <c r="P86" s="226" t="s">
        <v>847</v>
      </c>
      <c r="S86" s="226">
        <v>1</v>
      </c>
      <c r="T86" s="226">
        <v>92707</v>
      </c>
      <c r="U86" s="226">
        <v>0</v>
      </c>
      <c r="V86" s="226">
        <v>92707</v>
      </c>
    </row>
    <row r="87" spans="1:22" ht="28.5" customHeight="1">
      <c r="A87" s="370" t="s">
        <v>984</v>
      </c>
      <c r="B87" s="374" t="s">
        <v>985</v>
      </c>
      <c r="C87" s="358">
        <f>SUM(C90+C91+C92+C96)</f>
        <v>15434000</v>
      </c>
      <c r="D87" s="358">
        <f>SUM(D90+D91+D92+D96)</f>
        <v>33866000</v>
      </c>
      <c r="E87" s="358">
        <f>SUM(E90+E91+E92+E96)</f>
        <v>17186658</v>
      </c>
    </row>
    <row r="88" spans="1:22" ht="42.75" customHeight="1">
      <c r="A88" s="370" t="s">
        <v>986</v>
      </c>
      <c r="B88" s="372" t="s">
        <v>987</v>
      </c>
      <c r="C88" s="373">
        <v>0</v>
      </c>
      <c r="D88" s="373">
        <v>0</v>
      </c>
      <c r="E88" s="373"/>
      <c r="G88" s="226">
        <v>0</v>
      </c>
      <c r="H88" s="226">
        <v>-1660</v>
      </c>
      <c r="I88" s="226">
        <v>0</v>
      </c>
      <c r="J88" s="226">
        <v>0</v>
      </c>
      <c r="K88" s="226">
        <v>0</v>
      </c>
      <c r="L88" s="226">
        <v>0</v>
      </c>
      <c r="M88" s="226">
        <v>0</v>
      </c>
      <c r="N88" s="226">
        <v>0</v>
      </c>
      <c r="O88" s="226">
        <v>0</v>
      </c>
      <c r="P88" s="226" t="s">
        <v>847</v>
      </c>
      <c r="S88" s="226">
        <v>1</v>
      </c>
      <c r="T88" s="226">
        <v>92708</v>
      </c>
      <c r="U88" s="226">
        <v>0</v>
      </c>
      <c r="V88" s="226">
        <v>92708</v>
      </c>
    </row>
    <row r="89" spans="1:22" ht="25.5">
      <c r="A89" s="370" t="s">
        <v>988</v>
      </c>
      <c r="B89" s="372" t="s">
        <v>989</v>
      </c>
      <c r="C89" s="373">
        <v>0</v>
      </c>
      <c r="D89" s="373">
        <v>0</v>
      </c>
      <c r="E89" s="373"/>
      <c r="G89" s="226">
        <v>0</v>
      </c>
      <c r="H89" s="226">
        <v>0</v>
      </c>
      <c r="I89" s="226">
        <v>0</v>
      </c>
      <c r="J89" s="226">
        <v>0</v>
      </c>
      <c r="K89" s="226">
        <v>0</v>
      </c>
      <c r="L89" s="226">
        <v>0</v>
      </c>
      <c r="M89" s="226">
        <v>0</v>
      </c>
      <c r="N89" s="226">
        <v>0</v>
      </c>
      <c r="O89" s="226">
        <v>0</v>
      </c>
      <c r="P89" s="226" t="s">
        <v>847</v>
      </c>
      <c r="S89" s="226">
        <v>1</v>
      </c>
      <c r="T89" s="226">
        <v>92789</v>
      </c>
      <c r="U89" s="226">
        <v>0</v>
      </c>
      <c r="V89" s="226">
        <v>92789</v>
      </c>
    </row>
    <row r="90" spans="1:22">
      <c r="A90" s="370" t="s">
        <v>990</v>
      </c>
      <c r="B90" s="372" t="s">
        <v>991</v>
      </c>
      <c r="C90" s="373">
        <v>13375000</v>
      </c>
      <c r="D90" s="373">
        <v>25275000</v>
      </c>
      <c r="E90" s="373">
        <v>14724300</v>
      </c>
      <c r="G90" s="226">
        <v>0</v>
      </c>
      <c r="H90" s="226">
        <v>-451836</v>
      </c>
      <c r="I90" s="226">
        <v>0</v>
      </c>
      <c r="J90" s="226">
        <v>0</v>
      </c>
      <c r="K90" s="226">
        <v>0</v>
      </c>
      <c r="L90" s="226">
        <v>0</v>
      </c>
      <c r="M90" s="226">
        <v>0</v>
      </c>
      <c r="N90" s="226">
        <v>0</v>
      </c>
      <c r="O90" s="226">
        <v>0</v>
      </c>
      <c r="P90" s="226" t="s">
        <v>847</v>
      </c>
      <c r="S90" s="226">
        <v>1</v>
      </c>
      <c r="T90" s="226">
        <v>92762</v>
      </c>
      <c r="U90" s="226">
        <v>0</v>
      </c>
      <c r="V90" s="226">
        <v>92762</v>
      </c>
    </row>
    <row r="91" spans="1:22" ht="25.5">
      <c r="A91" s="370" t="s">
        <v>992</v>
      </c>
      <c r="B91" s="372" t="s">
        <v>993</v>
      </c>
      <c r="C91" s="373">
        <v>0</v>
      </c>
      <c r="D91" s="373">
        <v>38000</v>
      </c>
      <c r="E91" s="373">
        <v>38362</v>
      </c>
      <c r="G91" s="226">
        <v>0</v>
      </c>
      <c r="H91" s="226">
        <v>0</v>
      </c>
      <c r="I91" s="226">
        <v>0</v>
      </c>
      <c r="J91" s="226">
        <v>0</v>
      </c>
      <c r="K91" s="226">
        <v>0</v>
      </c>
      <c r="L91" s="226">
        <v>0</v>
      </c>
      <c r="M91" s="226">
        <v>0</v>
      </c>
      <c r="N91" s="226">
        <v>0</v>
      </c>
      <c r="O91" s="226">
        <v>0</v>
      </c>
      <c r="P91" s="226" t="s">
        <v>847</v>
      </c>
      <c r="S91" s="226">
        <v>1</v>
      </c>
      <c r="T91" s="226">
        <v>92723</v>
      </c>
      <c r="U91" s="226">
        <v>0</v>
      </c>
      <c r="V91" s="226">
        <v>92723</v>
      </c>
    </row>
    <row r="92" spans="1:22">
      <c r="A92" s="370" t="s">
        <v>994</v>
      </c>
      <c r="B92" s="371">
        <v>360223</v>
      </c>
      <c r="C92" s="373">
        <v>66000</v>
      </c>
      <c r="D92" s="373">
        <v>866000</v>
      </c>
      <c r="E92" s="373">
        <v>64703</v>
      </c>
      <c r="G92" s="226">
        <v>0</v>
      </c>
      <c r="H92" s="226">
        <v>0</v>
      </c>
      <c r="I92" s="226">
        <v>0</v>
      </c>
      <c r="J92" s="226">
        <v>0</v>
      </c>
      <c r="K92" s="226">
        <v>0</v>
      </c>
      <c r="L92" s="226">
        <v>0</v>
      </c>
      <c r="M92" s="226">
        <v>0</v>
      </c>
      <c r="N92" s="226">
        <v>0</v>
      </c>
      <c r="O92" s="226">
        <v>0</v>
      </c>
      <c r="P92" s="226" t="s">
        <v>847</v>
      </c>
      <c r="S92" s="226">
        <v>1</v>
      </c>
      <c r="T92" s="226">
        <v>92701</v>
      </c>
      <c r="U92" s="226">
        <v>0</v>
      </c>
      <c r="V92" s="226">
        <v>92701</v>
      </c>
    </row>
    <row r="93" spans="1:22" ht="38.25" hidden="1">
      <c r="A93" s="376" t="s">
        <v>995</v>
      </c>
      <c r="B93" s="377">
        <v>363200</v>
      </c>
      <c r="C93" s="373"/>
      <c r="D93" s="373"/>
      <c r="E93" s="373"/>
      <c r="G93" s="226">
        <v>0</v>
      </c>
      <c r="H93" s="226">
        <v>-7381</v>
      </c>
      <c r="I93" s="226">
        <v>0</v>
      </c>
      <c r="J93" s="226">
        <v>0</v>
      </c>
      <c r="K93" s="226">
        <v>0</v>
      </c>
      <c r="L93" s="226">
        <v>0</v>
      </c>
      <c r="M93" s="226">
        <v>0</v>
      </c>
      <c r="N93" s="226">
        <v>0</v>
      </c>
      <c r="O93" s="226">
        <v>0</v>
      </c>
      <c r="P93" s="226" t="s">
        <v>847</v>
      </c>
      <c r="S93" s="226">
        <v>1</v>
      </c>
      <c r="T93" s="226">
        <v>98009</v>
      </c>
      <c r="U93" s="226">
        <v>0</v>
      </c>
      <c r="V93" s="226">
        <v>98009</v>
      </c>
    </row>
    <row r="94" spans="1:22" ht="38.25" hidden="1">
      <c r="A94" s="376" t="s">
        <v>996</v>
      </c>
      <c r="B94" s="377">
        <v>363202</v>
      </c>
      <c r="C94" s="373"/>
      <c r="D94" s="373"/>
      <c r="E94" s="373"/>
      <c r="G94" s="226">
        <v>0</v>
      </c>
      <c r="H94" s="226">
        <v>-86643</v>
      </c>
      <c r="I94" s="226">
        <v>0</v>
      </c>
      <c r="J94" s="226">
        <v>0</v>
      </c>
      <c r="K94" s="226">
        <v>0</v>
      </c>
      <c r="L94" s="226">
        <v>0</v>
      </c>
      <c r="M94" s="226">
        <v>0</v>
      </c>
      <c r="N94" s="226">
        <v>0</v>
      </c>
      <c r="O94" s="226">
        <v>0</v>
      </c>
      <c r="P94" s="226" t="s">
        <v>847</v>
      </c>
      <c r="S94" s="226">
        <v>1</v>
      </c>
      <c r="T94" s="226">
        <v>98010</v>
      </c>
      <c r="U94" s="226">
        <v>0</v>
      </c>
      <c r="V94" s="226">
        <v>98010</v>
      </c>
    </row>
    <row r="95" spans="1:22" ht="38.25" hidden="1">
      <c r="A95" s="376" t="s">
        <v>997</v>
      </c>
      <c r="B95" s="377">
        <v>363203</v>
      </c>
      <c r="C95" s="373"/>
      <c r="D95" s="373"/>
      <c r="E95" s="373"/>
    </row>
    <row r="96" spans="1:22" ht="39" customHeight="1">
      <c r="A96" s="370" t="s">
        <v>312</v>
      </c>
      <c r="B96" s="372" t="s">
        <v>998</v>
      </c>
      <c r="C96" s="373">
        <v>1993000</v>
      </c>
      <c r="D96" s="373">
        <v>7687000</v>
      </c>
      <c r="E96" s="373">
        <v>2359293</v>
      </c>
      <c r="G96" s="226">
        <v>0</v>
      </c>
      <c r="H96" s="226">
        <v>0</v>
      </c>
      <c r="I96" s="226">
        <v>0</v>
      </c>
      <c r="J96" s="226">
        <v>0</v>
      </c>
      <c r="K96" s="226">
        <v>0</v>
      </c>
      <c r="L96" s="226">
        <v>0</v>
      </c>
      <c r="M96" s="226">
        <v>0</v>
      </c>
      <c r="N96" s="226">
        <v>0</v>
      </c>
      <c r="O96" s="226">
        <v>0</v>
      </c>
      <c r="P96" s="226" t="s">
        <v>847</v>
      </c>
      <c r="S96" s="226">
        <v>1</v>
      </c>
      <c r="T96" s="226">
        <v>92709</v>
      </c>
      <c r="U96" s="226">
        <v>0</v>
      </c>
      <c r="V96" s="226">
        <v>92709</v>
      </c>
    </row>
    <row r="97" spans="1:22" ht="25.5">
      <c r="A97" s="370" t="s">
        <v>999</v>
      </c>
      <c r="B97" s="374" t="s">
        <v>1000</v>
      </c>
      <c r="C97" s="358">
        <f>C98+C99+C100</f>
        <v>0</v>
      </c>
      <c r="D97" s="358">
        <f>D98+D99+D100</f>
        <v>0</v>
      </c>
      <c r="E97" s="358">
        <f>E98+E99+E100</f>
        <v>0</v>
      </c>
    </row>
    <row r="98" spans="1:22">
      <c r="A98" s="370" t="s">
        <v>316</v>
      </c>
      <c r="B98" s="372" t="s">
        <v>1001</v>
      </c>
      <c r="C98" s="373"/>
      <c r="D98" s="373">
        <v>0</v>
      </c>
      <c r="E98" s="373">
        <v>0</v>
      </c>
    </row>
    <row r="99" spans="1:22" ht="51">
      <c r="A99" s="370" t="s">
        <v>1002</v>
      </c>
      <c r="B99" s="372" t="s">
        <v>1003</v>
      </c>
      <c r="C99" s="373">
        <v>-80691500</v>
      </c>
      <c r="D99" s="373">
        <v>-91763000</v>
      </c>
      <c r="E99" s="373">
        <v>-36256033</v>
      </c>
      <c r="G99" s="226">
        <v>0</v>
      </c>
      <c r="H99" s="226">
        <v>-357812</v>
      </c>
      <c r="I99" s="226">
        <v>0</v>
      </c>
      <c r="J99" s="226">
        <v>0</v>
      </c>
      <c r="K99" s="226">
        <v>0</v>
      </c>
      <c r="L99" s="226">
        <v>0</v>
      </c>
      <c r="M99" s="226">
        <v>0</v>
      </c>
      <c r="N99" s="226">
        <v>0</v>
      </c>
      <c r="O99" s="226">
        <v>0</v>
      </c>
      <c r="P99" s="226" t="s">
        <v>847</v>
      </c>
      <c r="S99" s="226">
        <v>1</v>
      </c>
      <c r="T99" s="226">
        <v>92710</v>
      </c>
      <c r="U99" s="226">
        <v>0</v>
      </c>
      <c r="V99" s="226">
        <v>92710</v>
      </c>
    </row>
    <row r="100" spans="1:22" ht="25.5">
      <c r="A100" s="370" t="s">
        <v>320</v>
      </c>
      <c r="B100" s="372" t="s">
        <v>1004</v>
      </c>
      <c r="C100" s="373">
        <v>80691500</v>
      </c>
      <c r="D100" s="373">
        <v>91763000</v>
      </c>
      <c r="E100" s="373">
        <v>36256033</v>
      </c>
      <c r="G100" s="226">
        <v>0</v>
      </c>
      <c r="H100" s="226">
        <v>3395818</v>
      </c>
      <c r="I100" s="226">
        <v>0</v>
      </c>
      <c r="J100" s="226">
        <v>0</v>
      </c>
      <c r="K100" s="226">
        <v>0</v>
      </c>
      <c r="L100" s="226">
        <v>0</v>
      </c>
      <c r="M100" s="226">
        <v>0</v>
      </c>
      <c r="N100" s="226">
        <v>0</v>
      </c>
      <c r="O100" s="226">
        <v>0</v>
      </c>
      <c r="P100" s="226" t="s">
        <v>847</v>
      </c>
      <c r="S100" s="226">
        <v>1</v>
      </c>
      <c r="T100" s="226">
        <v>92689</v>
      </c>
      <c r="U100" s="226">
        <v>0</v>
      </c>
      <c r="V100" s="226">
        <v>92689</v>
      </c>
    </row>
    <row r="101" spans="1:22">
      <c r="A101" s="370" t="s">
        <v>322</v>
      </c>
      <c r="B101" s="372" t="s">
        <v>1005</v>
      </c>
      <c r="C101" s="373">
        <v>0</v>
      </c>
      <c r="D101" s="373">
        <v>0</v>
      </c>
      <c r="E101" s="373"/>
      <c r="G101" s="226">
        <v>0</v>
      </c>
      <c r="H101" s="226">
        <v>-5620</v>
      </c>
      <c r="I101" s="226">
        <v>0</v>
      </c>
      <c r="J101" s="226">
        <v>0</v>
      </c>
      <c r="K101" s="226">
        <v>0</v>
      </c>
      <c r="L101" s="226">
        <v>0</v>
      </c>
      <c r="M101" s="226">
        <v>0</v>
      </c>
      <c r="N101" s="226">
        <v>0</v>
      </c>
      <c r="O101" s="226">
        <v>0</v>
      </c>
      <c r="P101" s="226" t="s">
        <v>847</v>
      </c>
      <c r="S101" s="226">
        <v>1</v>
      </c>
      <c r="T101" s="226">
        <v>92724</v>
      </c>
      <c r="U101" s="226">
        <v>0</v>
      </c>
      <c r="V101" s="226">
        <v>92724</v>
      </c>
    </row>
    <row r="102" spans="1:22" ht="25.5">
      <c r="A102" s="378" t="s">
        <v>1006</v>
      </c>
      <c r="B102" s="374" t="s">
        <v>325</v>
      </c>
      <c r="C102" s="358">
        <f>C103</f>
        <v>37000</v>
      </c>
      <c r="D102" s="358">
        <f>D103</f>
        <v>593000</v>
      </c>
      <c r="E102" s="358">
        <f>E103</f>
        <v>446625</v>
      </c>
      <c r="G102" s="226">
        <v>0</v>
      </c>
      <c r="H102" s="226">
        <v>3401438</v>
      </c>
      <c r="I102" s="226">
        <v>0</v>
      </c>
      <c r="J102" s="226">
        <v>0</v>
      </c>
      <c r="K102" s="226">
        <v>0</v>
      </c>
      <c r="L102" s="226">
        <v>0</v>
      </c>
      <c r="M102" s="226">
        <v>0</v>
      </c>
      <c r="N102" s="226">
        <v>0</v>
      </c>
      <c r="O102" s="226">
        <v>0</v>
      </c>
      <c r="P102" s="226" t="s">
        <v>847</v>
      </c>
      <c r="S102" s="226">
        <v>1</v>
      </c>
      <c r="T102" s="226">
        <v>98011</v>
      </c>
      <c r="U102" s="226">
        <v>0</v>
      </c>
      <c r="V102" s="226">
        <v>98011</v>
      </c>
    </row>
    <row r="103" spans="1:22" ht="14.25" customHeight="1">
      <c r="A103" s="370" t="s">
        <v>1007</v>
      </c>
      <c r="B103" s="374" t="s">
        <v>1008</v>
      </c>
      <c r="C103" s="358">
        <f>C104+C105+C107+C108</f>
        <v>37000</v>
      </c>
      <c r="D103" s="358">
        <f>D104+D105+D107+D108</f>
        <v>593000</v>
      </c>
      <c r="E103" s="358">
        <f>E104+E105+E107+E108</f>
        <v>446625</v>
      </c>
      <c r="G103" s="226">
        <v>0</v>
      </c>
      <c r="H103" s="226">
        <v>-3401438</v>
      </c>
      <c r="I103" s="226">
        <v>0</v>
      </c>
      <c r="J103" s="226">
        <v>0</v>
      </c>
      <c r="K103" s="226">
        <v>0</v>
      </c>
      <c r="L103" s="226">
        <v>0</v>
      </c>
      <c r="M103" s="226">
        <v>0</v>
      </c>
      <c r="N103" s="226">
        <v>0</v>
      </c>
      <c r="O103" s="226">
        <v>0</v>
      </c>
      <c r="P103" s="226" t="s">
        <v>847</v>
      </c>
      <c r="S103" s="226">
        <v>1</v>
      </c>
      <c r="T103" s="226">
        <v>98012</v>
      </c>
      <c r="U103" s="226">
        <v>0</v>
      </c>
      <c r="V103" s="226">
        <v>98012</v>
      </c>
    </row>
    <row r="104" spans="1:22" ht="25.5">
      <c r="A104" s="370" t="s">
        <v>328</v>
      </c>
      <c r="B104" s="372" t="s">
        <v>1009</v>
      </c>
      <c r="C104" s="373"/>
      <c r="D104" s="373"/>
      <c r="E104" s="379"/>
      <c r="G104" s="226">
        <v>0</v>
      </c>
      <c r="H104" s="226">
        <v>0</v>
      </c>
      <c r="I104" s="226">
        <v>0</v>
      </c>
      <c r="J104" s="226">
        <v>0</v>
      </c>
      <c r="K104" s="226">
        <v>0</v>
      </c>
      <c r="L104" s="226">
        <v>0</v>
      </c>
      <c r="M104" s="226">
        <v>0</v>
      </c>
      <c r="N104" s="226">
        <v>0</v>
      </c>
      <c r="O104" s="226">
        <v>0</v>
      </c>
      <c r="P104" s="226" t="s">
        <v>847</v>
      </c>
      <c r="S104" s="226">
        <v>1</v>
      </c>
      <c r="T104" s="226">
        <v>92699</v>
      </c>
      <c r="U104" s="226">
        <v>0</v>
      </c>
      <c r="V104" s="226">
        <v>92699</v>
      </c>
    </row>
    <row r="105" spans="1:22" ht="14.25" customHeight="1">
      <c r="A105" s="370" t="s">
        <v>1010</v>
      </c>
      <c r="B105" s="372" t="s">
        <v>1011</v>
      </c>
      <c r="C105" s="373">
        <v>37000</v>
      </c>
      <c r="D105" s="373">
        <v>227000</v>
      </c>
      <c r="E105" s="373">
        <v>80134</v>
      </c>
      <c r="G105" s="226">
        <v>0</v>
      </c>
      <c r="H105" s="226">
        <v>-220060</v>
      </c>
      <c r="I105" s="226">
        <v>0</v>
      </c>
      <c r="J105" s="226">
        <v>0</v>
      </c>
      <c r="K105" s="226">
        <v>0</v>
      </c>
      <c r="L105" s="226">
        <v>0</v>
      </c>
      <c r="M105" s="226">
        <v>0</v>
      </c>
      <c r="N105" s="226">
        <v>0</v>
      </c>
      <c r="O105" s="226">
        <v>0</v>
      </c>
      <c r="P105" s="226" t="s">
        <v>847</v>
      </c>
      <c r="S105" s="226">
        <v>1</v>
      </c>
      <c r="T105" s="226">
        <v>92729</v>
      </c>
      <c r="U105" s="226">
        <v>0</v>
      </c>
      <c r="V105" s="226">
        <v>92729</v>
      </c>
    </row>
    <row r="106" spans="1:22" ht="28.5" customHeight="1">
      <c r="A106" s="370" t="s">
        <v>1012</v>
      </c>
      <c r="B106" s="372" t="s">
        <v>1013</v>
      </c>
      <c r="C106" s="373"/>
      <c r="D106" s="373"/>
      <c r="E106" s="373"/>
      <c r="G106" s="226">
        <v>0</v>
      </c>
      <c r="H106" s="226">
        <v>-220060</v>
      </c>
      <c r="I106" s="226">
        <v>0</v>
      </c>
      <c r="J106" s="226">
        <v>0</v>
      </c>
      <c r="K106" s="226">
        <v>0</v>
      </c>
      <c r="L106" s="226">
        <v>0</v>
      </c>
      <c r="M106" s="226">
        <v>0</v>
      </c>
      <c r="N106" s="226">
        <v>0</v>
      </c>
      <c r="O106" s="226">
        <v>0</v>
      </c>
      <c r="P106" s="226" t="s">
        <v>847</v>
      </c>
      <c r="S106" s="226">
        <v>1</v>
      </c>
      <c r="T106" s="226">
        <v>92718</v>
      </c>
      <c r="U106" s="226">
        <v>0</v>
      </c>
      <c r="V106" s="226">
        <v>92718</v>
      </c>
    </row>
    <row r="107" spans="1:22" ht="25.5">
      <c r="A107" s="370" t="s">
        <v>1014</v>
      </c>
      <c r="B107" s="372" t="s">
        <v>1015</v>
      </c>
      <c r="C107" s="373">
        <v>0</v>
      </c>
      <c r="D107" s="373">
        <v>366000</v>
      </c>
      <c r="E107" s="373">
        <v>366491</v>
      </c>
      <c r="G107" s="226">
        <v>0</v>
      </c>
      <c r="H107" s="226">
        <v>0</v>
      </c>
      <c r="I107" s="226">
        <v>0</v>
      </c>
      <c r="J107" s="226">
        <v>0</v>
      </c>
      <c r="K107" s="226">
        <v>0</v>
      </c>
      <c r="L107" s="226">
        <v>0</v>
      </c>
      <c r="M107" s="226">
        <v>0</v>
      </c>
      <c r="N107" s="226">
        <v>0</v>
      </c>
      <c r="O107" s="226">
        <v>0</v>
      </c>
      <c r="P107" s="226" t="s">
        <v>847</v>
      </c>
      <c r="S107" s="226">
        <v>1</v>
      </c>
      <c r="T107" s="226">
        <v>92719</v>
      </c>
      <c r="U107" s="226">
        <v>0</v>
      </c>
      <c r="V107" s="226">
        <v>92719</v>
      </c>
    </row>
    <row r="108" spans="1:22" ht="25.5" hidden="1">
      <c r="A108" s="370" t="s">
        <v>1016</v>
      </c>
      <c r="B108" s="372" t="s">
        <v>1017</v>
      </c>
      <c r="C108" s="373">
        <v>0</v>
      </c>
      <c r="D108" s="373">
        <v>0</v>
      </c>
      <c r="E108" s="373">
        <v>0</v>
      </c>
      <c r="G108" s="226">
        <v>0</v>
      </c>
      <c r="H108" s="226">
        <v>-50331</v>
      </c>
      <c r="I108" s="226">
        <v>0</v>
      </c>
      <c r="J108" s="226">
        <v>0</v>
      </c>
      <c r="K108" s="226">
        <v>0</v>
      </c>
      <c r="L108" s="226">
        <v>0</v>
      </c>
      <c r="M108" s="226">
        <v>0</v>
      </c>
      <c r="N108" s="226">
        <v>0</v>
      </c>
      <c r="O108" s="226">
        <v>0</v>
      </c>
      <c r="P108" s="226" t="s">
        <v>847</v>
      </c>
      <c r="S108" s="226">
        <v>1</v>
      </c>
      <c r="T108" s="226">
        <v>92735</v>
      </c>
      <c r="U108" s="226">
        <v>0</v>
      </c>
      <c r="V108" s="226">
        <v>92735</v>
      </c>
    </row>
    <row r="109" spans="1:22" ht="25.5" hidden="1">
      <c r="A109" s="370" t="s">
        <v>1018</v>
      </c>
      <c r="B109" s="374" t="s">
        <v>1019</v>
      </c>
      <c r="C109" s="358">
        <f>C110</f>
        <v>0</v>
      </c>
      <c r="D109" s="358">
        <f>D110</f>
        <v>0</v>
      </c>
      <c r="E109" s="358">
        <f>E110</f>
        <v>0</v>
      </c>
      <c r="G109" s="226">
        <v>0</v>
      </c>
      <c r="H109" s="226">
        <v>0</v>
      </c>
      <c r="I109" s="226">
        <v>0</v>
      </c>
      <c r="J109" s="226">
        <v>0</v>
      </c>
      <c r="K109" s="226">
        <v>0</v>
      </c>
      <c r="L109" s="226">
        <v>0</v>
      </c>
      <c r="M109" s="226">
        <v>0</v>
      </c>
      <c r="N109" s="226">
        <v>0</v>
      </c>
      <c r="O109" s="226">
        <v>0</v>
      </c>
      <c r="P109" s="226" t="s">
        <v>847</v>
      </c>
      <c r="S109" s="226">
        <v>1</v>
      </c>
      <c r="T109" s="226">
        <v>92714</v>
      </c>
      <c r="U109" s="226">
        <v>0</v>
      </c>
      <c r="V109" s="226">
        <v>92714</v>
      </c>
    </row>
    <row r="110" spans="1:22" ht="51" hidden="1">
      <c r="A110" s="370" t="s">
        <v>1020</v>
      </c>
      <c r="B110" s="374" t="s">
        <v>1021</v>
      </c>
      <c r="C110" s="358">
        <f>SUM(C111:C117)</f>
        <v>0</v>
      </c>
      <c r="D110" s="358">
        <f>SUM(D111:D117)</f>
        <v>0</v>
      </c>
      <c r="E110" s="358">
        <f>SUM(E111:E117)</f>
        <v>0</v>
      </c>
      <c r="G110" s="226">
        <v>0</v>
      </c>
      <c r="H110" s="226">
        <v>-95009</v>
      </c>
      <c r="I110" s="226">
        <v>0</v>
      </c>
      <c r="J110" s="226">
        <v>0</v>
      </c>
      <c r="K110" s="226">
        <v>0</v>
      </c>
      <c r="L110" s="226">
        <v>0</v>
      </c>
      <c r="M110" s="226">
        <v>0</v>
      </c>
      <c r="N110" s="226">
        <v>0</v>
      </c>
      <c r="O110" s="226">
        <v>0</v>
      </c>
      <c r="P110" s="226" t="s">
        <v>847</v>
      </c>
      <c r="S110" s="226">
        <v>1</v>
      </c>
      <c r="T110" s="226">
        <v>92731</v>
      </c>
      <c r="U110" s="226">
        <v>0</v>
      </c>
      <c r="V110" s="226">
        <v>92731</v>
      </c>
    </row>
    <row r="111" spans="1:22" ht="63.75" hidden="1">
      <c r="A111" s="370" t="s">
        <v>1022</v>
      </c>
      <c r="B111" s="372" t="s">
        <v>1023</v>
      </c>
      <c r="C111" s="373">
        <v>0</v>
      </c>
      <c r="D111" s="373">
        <v>0</v>
      </c>
      <c r="E111" s="373"/>
      <c r="G111" s="226">
        <v>0</v>
      </c>
      <c r="H111" s="226">
        <v>-74720</v>
      </c>
      <c r="I111" s="226">
        <v>0</v>
      </c>
      <c r="J111" s="226">
        <v>0</v>
      </c>
      <c r="K111" s="226">
        <v>0</v>
      </c>
      <c r="L111" s="226">
        <v>0</v>
      </c>
      <c r="M111" s="226">
        <v>0</v>
      </c>
      <c r="N111" s="226">
        <v>0</v>
      </c>
      <c r="O111" s="226">
        <v>0</v>
      </c>
      <c r="P111" s="226" t="s">
        <v>847</v>
      </c>
      <c r="S111" s="226">
        <v>1</v>
      </c>
      <c r="T111" s="226">
        <v>98013</v>
      </c>
      <c r="U111" s="226">
        <v>0</v>
      </c>
      <c r="V111" s="226">
        <v>98013</v>
      </c>
    </row>
    <row r="112" spans="1:22" ht="38.25" hidden="1">
      <c r="A112" s="370" t="s">
        <v>1024</v>
      </c>
      <c r="B112" s="372" t="s">
        <v>1025</v>
      </c>
      <c r="C112" s="373">
        <v>0</v>
      </c>
      <c r="D112" s="373">
        <v>0</v>
      </c>
      <c r="E112" s="373"/>
      <c r="G112" s="226">
        <v>0</v>
      </c>
      <c r="H112" s="226">
        <v>0</v>
      </c>
      <c r="I112" s="226">
        <v>0</v>
      </c>
      <c r="J112" s="226">
        <v>0</v>
      </c>
      <c r="K112" s="226">
        <v>0</v>
      </c>
      <c r="L112" s="226">
        <v>0</v>
      </c>
      <c r="M112" s="226">
        <v>0</v>
      </c>
      <c r="N112" s="226">
        <v>0</v>
      </c>
      <c r="O112" s="226">
        <v>0</v>
      </c>
      <c r="P112" s="226" t="s">
        <v>847</v>
      </c>
      <c r="S112" s="226">
        <v>1</v>
      </c>
      <c r="T112" s="226">
        <v>98014</v>
      </c>
      <c r="U112" s="226">
        <v>0</v>
      </c>
      <c r="V112" s="226">
        <v>98014</v>
      </c>
    </row>
    <row r="113" spans="1:93" ht="57" hidden="1" customHeight="1">
      <c r="A113" s="370" t="s">
        <v>1026</v>
      </c>
      <c r="B113" s="372" t="s">
        <v>1027</v>
      </c>
      <c r="C113" s="373">
        <v>0</v>
      </c>
      <c r="D113" s="373">
        <v>0</v>
      </c>
      <c r="E113" s="373"/>
      <c r="G113" s="226">
        <v>0</v>
      </c>
      <c r="H113" s="226">
        <v>0</v>
      </c>
      <c r="I113" s="226">
        <v>0</v>
      </c>
      <c r="J113" s="226">
        <v>0</v>
      </c>
      <c r="K113" s="226">
        <v>0</v>
      </c>
      <c r="L113" s="226">
        <v>0</v>
      </c>
      <c r="M113" s="226">
        <v>0</v>
      </c>
      <c r="N113" s="226">
        <v>0</v>
      </c>
      <c r="O113" s="226">
        <v>0</v>
      </c>
      <c r="P113" s="226" t="s">
        <v>847</v>
      </c>
      <c r="S113" s="226">
        <v>1</v>
      </c>
      <c r="T113" s="226">
        <v>92734</v>
      </c>
      <c r="U113" s="226">
        <v>0</v>
      </c>
      <c r="V113" s="226">
        <v>92734</v>
      </c>
    </row>
    <row r="114" spans="1:93" ht="51" hidden="1">
      <c r="A114" s="370" t="s">
        <v>1028</v>
      </c>
      <c r="B114" s="372" t="s">
        <v>1029</v>
      </c>
      <c r="C114" s="373">
        <v>0</v>
      </c>
      <c r="D114" s="373">
        <v>0</v>
      </c>
      <c r="E114" s="373"/>
      <c r="G114" s="226">
        <v>0</v>
      </c>
      <c r="H114" s="226">
        <v>0</v>
      </c>
      <c r="I114" s="226">
        <v>0</v>
      </c>
      <c r="J114" s="226">
        <v>0</v>
      </c>
      <c r="K114" s="226">
        <v>0</v>
      </c>
      <c r="L114" s="226">
        <v>0</v>
      </c>
      <c r="M114" s="226">
        <v>0</v>
      </c>
      <c r="N114" s="226">
        <v>0</v>
      </c>
      <c r="O114" s="226">
        <v>0</v>
      </c>
      <c r="P114" s="226" t="s">
        <v>847</v>
      </c>
      <c r="S114" s="226">
        <v>1</v>
      </c>
      <c r="T114" s="226">
        <v>92741</v>
      </c>
      <c r="U114" s="226">
        <v>0</v>
      </c>
      <c r="V114" s="226">
        <v>92741</v>
      </c>
    </row>
    <row r="115" spans="1:93" ht="51" hidden="1">
      <c r="A115" s="370" t="s">
        <v>1030</v>
      </c>
      <c r="B115" s="372" t="s">
        <v>1031</v>
      </c>
      <c r="C115" s="373">
        <v>0</v>
      </c>
      <c r="D115" s="373">
        <v>0</v>
      </c>
      <c r="E115" s="373"/>
      <c r="G115" s="226">
        <v>0</v>
      </c>
      <c r="H115" s="226">
        <v>0</v>
      </c>
      <c r="I115" s="226">
        <v>0</v>
      </c>
      <c r="J115" s="226">
        <v>0</v>
      </c>
      <c r="K115" s="226">
        <v>0</v>
      </c>
      <c r="L115" s="226">
        <v>0</v>
      </c>
      <c r="M115" s="226">
        <v>0</v>
      </c>
      <c r="N115" s="226">
        <v>0</v>
      </c>
      <c r="O115" s="226">
        <v>0</v>
      </c>
      <c r="P115" s="226" t="s">
        <v>847</v>
      </c>
      <c r="S115" s="226">
        <v>1</v>
      </c>
      <c r="T115" s="226">
        <v>92742</v>
      </c>
      <c r="U115" s="226">
        <v>0</v>
      </c>
      <c r="V115" s="226">
        <v>92742</v>
      </c>
    </row>
    <row r="116" spans="1:93" ht="38.25" hidden="1">
      <c r="A116" s="370" t="s">
        <v>1032</v>
      </c>
      <c r="B116" s="372" t="s">
        <v>1033</v>
      </c>
      <c r="C116" s="373">
        <v>0</v>
      </c>
      <c r="D116" s="373">
        <v>0</v>
      </c>
      <c r="E116" s="373"/>
      <c r="G116" s="226">
        <v>0</v>
      </c>
      <c r="H116" s="226">
        <v>0</v>
      </c>
      <c r="I116" s="226">
        <v>0</v>
      </c>
      <c r="J116" s="226">
        <v>0</v>
      </c>
      <c r="K116" s="226">
        <v>0</v>
      </c>
      <c r="L116" s="226">
        <v>0</v>
      </c>
      <c r="M116" s="226">
        <v>0</v>
      </c>
      <c r="N116" s="226">
        <v>0</v>
      </c>
      <c r="O116" s="226">
        <v>0</v>
      </c>
      <c r="P116" s="226" t="s">
        <v>847</v>
      </c>
      <c r="S116" s="226">
        <v>1</v>
      </c>
      <c r="T116" s="226">
        <v>92694</v>
      </c>
      <c r="U116" s="226">
        <v>0</v>
      </c>
      <c r="V116" s="226">
        <v>92694</v>
      </c>
    </row>
    <row r="117" spans="1:93" ht="25.5" hidden="1">
      <c r="A117" s="370" t="s">
        <v>1034</v>
      </c>
      <c r="B117" s="372" t="s">
        <v>1035</v>
      </c>
      <c r="C117" s="373">
        <v>0</v>
      </c>
      <c r="D117" s="373">
        <v>0</v>
      </c>
      <c r="E117" s="373">
        <v>0</v>
      </c>
      <c r="G117" s="226">
        <v>0</v>
      </c>
      <c r="H117" s="226">
        <v>0</v>
      </c>
      <c r="I117" s="226">
        <v>0</v>
      </c>
      <c r="J117" s="226">
        <v>0</v>
      </c>
      <c r="K117" s="226">
        <v>0</v>
      </c>
      <c r="L117" s="226">
        <v>0</v>
      </c>
      <c r="M117" s="226">
        <v>0</v>
      </c>
      <c r="N117" s="226">
        <v>0</v>
      </c>
      <c r="O117" s="226">
        <v>0</v>
      </c>
      <c r="P117" s="226" t="s">
        <v>847</v>
      </c>
      <c r="S117" s="226">
        <v>1</v>
      </c>
      <c r="T117" s="226">
        <v>92676</v>
      </c>
      <c r="U117" s="226">
        <v>0</v>
      </c>
      <c r="V117" s="226">
        <v>92676</v>
      </c>
    </row>
    <row r="118" spans="1:93">
      <c r="A118" s="370" t="s">
        <v>1036</v>
      </c>
      <c r="B118" s="374" t="s">
        <v>116</v>
      </c>
      <c r="C118" s="358">
        <f>C119</f>
        <v>46199000</v>
      </c>
      <c r="D118" s="358">
        <f>D119</f>
        <v>90651840</v>
      </c>
      <c r="E118" s="358">
        <f>E119</f>
        <v>17529821</v>
      </c>
      <c r="G118" s="226">
        <v>0</v>
      </c>
      <c r="H118" s="226">
        <v>0</v>
      </c>
      <c r="I118" s="226">
        <v>0</v>
      </c>
      <c r="J118" s="226">
        <v>0</v>
      </c>
      <c r="K118" s="226">
        <v>0</v>
      </c>
      <c r="L118" s="226">
        <v>0</v>
      </c>
      <c r="M118" s="226">
        <v>0</v>
      </c>
      <c r="N118" s="226">
        <v>0</v>
      </c>
      <c r="O118" s="226">
        <v>0</v>
      </c>
      <c r="P118" s="226" t="s">
        <v>847</v>
      </c>
      <c r="S118" s="226">
        <v>1</v>
      </c>
      <c r="T118" s="226">
        <v>98015</v>
      </c>
      <c r="U118" s="226">
        <v>0</v>
      </c>
      <c r="V118" s="226">
        <v>98015</v>
      </c>
    </row>
    <row r="119" spans="1:93" ht="38.25">
      <c r="A119" s="370" t="s">
        <v>1037</v>
      </c>
      <c r="B119" s="374" t="s">
        <v>338</v>
      </c>
      <c r="C119" s="358">
        <f>C120+C181</f>
        <v>46199000</v>
      </c>
      <c r="D119" s="358">
        <f>D120+D181</f>
        <v>90651840</v>
      </c>
      <c r="E119" s="358">
        <f>E120+E181</f>
        <v>17529821</v>
      </c>
      <c r="G119" s="226">
        <v>0</v>
      </c>
      <c r="H119" s="226">
        <v>0</v>
      </c>
      <c r="I119" s="226">
        <v>0</v>
      </c>
      <c r="J119" s="226">
        <v>0</v>
      </c>
      <c r="K119" s="226">
        <v>0</v>
      </c>
      <c r="L119" s="226">
        <v>0</v>
      </c>
      <c r="M119" s="226">
        <v>0</v>
      </c>
      <c r="N119" s="226">
        <v>0</v>
      </c>
      <c r="O119" s="226">
        <v>0</v>
      </c>
      <c r="P119" s="226" t="s">
        <v>847</v>
      </c>
      <c r="S119" s="226">
        <v>1</v>
      </c>
      <c r="T119" s="226">
        <v>98016</v>
      </c>
      <c r="U119" s="226">
        <v>0</v>
      </c>
      <c r="V119" s="226">
        <v>98016</v>
      </c>
    </row>
    <row r="120" spans="1:93" ht="102">
      <c r="A120" s="370" t="s">
        <v>1038</v>
      </c>
      <c r="B120" s="374" t="s">
        <v>1039</v>
      </c>
      <c r="C120" s="358">
        <f>C148+C157+C162+C171+C173+C177+C170</f>
        <v>29577000</v>
      </c>
      <c r="D120" s="358">
        <f>D148+D157+D162+D171+D173+D177+D170</f>
        <v>79067000</v>
      </c>
      <c r="E120" s="358">
        <f>E148+E157+E162+E171+E173+E177+E170</f>
        <v>16848713</v>
      </c>
      <c r="G120" s="226">
        <v>0</v>
      </c>
      <c r="H120" s="226">
        <v>0</v>
      </c>
      <c r="I120" s="226">
        <v>0</v>
      </c>
      <c r="J120" s="226">
        <v>0</v>
      </c>
      <c r="K120" s="226">
        <v>0</v>
      </c>
      <c r="L120" s="226">
        <v>0</v>
      </c>
      <c r="M120" s="226">
        <v>0</v>
      </c>
      <c r="N120" s="226">
        <v>0</v>
      </c>
      <c r="O120" s="226">
        <v>0</v>
      </c>
      <c r="P120" s="226" t="s">
        <v>847</v>
      </c>
      <c r="S120" s="226">
        <v>1</v>
      </c>
      <c r="T120" s="226">
        <v>92693</v>
      </c>
      <c r="U120" s="226">
        <v>0</v>
      </c>
      <c r="V120" s="226">
        <v>92693</v>
      </c>
    </row>
    <row r="121" spans="1:93" ht="51" hidden="1">
      <c r="A121" s="370" t="s">
        <v>1040</v>
      </c>
      <c r="B121" s="372" t="s">
        <v>1041</v>
      </c>
      <c r="C121" s="373">
        <v>0</v>
      </c>
      <c r="D121" s="373">
        <v>0</v>
      </c>
      <c r="E121" s="373">
        <v>0</v>
      </c>
      <c r="G121" s="226">
        <v>0</v>
      </c>
      <c r="H121" s="226">
        <v>-225824</v>
      </c>
      <c r="I121" s="226">
        <v>0</v>
      </c>
      <c r="J121" s="226">
        <v>0</v>
      </c>
      <c r="K121" s="226">
        <v>0</v>
      </c>
      <c r="L121" s="226">
        <v>0</v>
      </c>
      <c r="M121" s="226">
        <v>0</v>
      </c>
      <c r="N121" s="226">
        <v>0</v>
      </c>
      <c r="O121" s="226">
        <v>0</v>
      </c>
      <c r="P121" s="226" t="s">
        <v>847</v>
      </c>
      <c r="S121" s="226">
        <v>1</v>
      </c>
      <c r="T121" s="226">
        <v>92692</v>
      </c>
      <c r="U121" s="226">
        <v>0</v>
      </c>
      <c r="V121" s="226">
        <v>92692</v>
      </c>
    </row>
    <row r="122" spans="1:93" ht="25.5" hidden="1">
      <c r="A122" s="370" t="s">
        <v>1042</v>
      </c>
      <c r="B122" s="372" t="s">
        <v>1043</v>
      </c>
      <c r="C122" s="373">
        <v>0</v>
      </c>
      <c r="D122" s="373">
        <v>0</v>
      </c>
      <c r="E122" s="373">
        <v>0</v>
      </c>
      <c r="F122" s="215">
        <f t="shared" ref="F122:AK122" si="9">F123+F182</f>
        <v>0</v>
      </c>
      <c r="G122" s="215">
        <f t="shared" si="9"/>
        <v>0</v>
      </c>
      <c r="H122" s="215">
        <f t="shared" si="9"/>
        <v>-225824</v>
      </c>
      <c r="I122" s="215">
        <f t="shared" si="9"/>
        <v>0</v>
      </c>
      <c r="J122" s="215">
        <f t="shared" si="9"/>
        <v>0</v>
      </c>
      <c r="K122" s="215">
        <f t="shared" si="9"/>
        <v>0</v>
      </c>
      <c r="L122" s="215">
        <f t="shared" si="9"/>
        <v>0</v>
      </c>
      <c r="M122" s="215">
        <f t="shared" si="9"/>
        <v>0</v>
      </c>
      <c r="N122" s="215">
        <f t="shared" si="9"/>
        <v>0</v>
      </c>
      <c r="O122" s="215">
        <f t="shared" si="9"/>
        <v>0</v>
      </c>
      <c r="P122" s="215" t="e">
        <f t="shared" si="9"/>
        <v>#VALUE!</v>
      </c>
      <c r="Q122" s="215">
        <f t="shared" si="9"/>
        <v>0</v>
      </c>
      <c r="R122" s="215">
        <f t="shared" si="9"/>
        <v>0</v>
      </c>
      <c r="S122" s="215">
        <f t="shared" si="9"/>
        <v>4</v>
      </c>
      <c r="T122" s="215">
        <f t="shared" si="9"/>
        <v>370985</v>
      </c>
      <c r="U122" s="215">
        <f t="shared" si="9"/>
        <v>0</v>
      </c>
      <c r="V122" s="215">
        <f t="shared" si="9"/>
        <v>370985</v>
      </c>
      <c r="W122" s="215">
        <f t="shared" si="9"/>
        <v>0</v>
      </c>
      <c r="X122" s="215">
        <f t="shared" si="9"/>
        <v>0</v>
      </c>
      <c r="Y122" s="215">
        <f t="shared" si="9"/>
        <v>0</v>
      </c>
      <c r="Z122" s="215">
        <f t="shared" si="9"/>
        <v>0</v>
      </c>
      <c r="AA122" s="215">
        <f t="shared" si="9"/>
        <v>0</v>
      </c>
      <c r="AB122" s="215">
        <f t="shared" si="9"/>
        <v>0</v>
      </c>
      <c r="AC122" s="215">
        <f t="shared" si="9"/>
        <v>0</v>
      </c>
      <c r="AD122" s="215">
        <f t="shared" si="9"/>
        <v>0</v>
      </c>
      <c r="AE122" s="215">
        <f t="shared" si="9"/>
        <v>0</v>
      </c>
      <c r="AF122" s="215">
        <f t="shared" si="9"/>
        <v>0</v>
      </c>
      <c r="AG122" s="215">
        <f t="shared" si="9"/>
        <v>0</v>
      </c>
      <c r="AH122" s="215">
        <f t="shared" si="9"/>
        <v>0</v>
      </c>
      <c r="AI122" s="215">
        <f t="shared" si="9"/>
        <v>0</v>
      </c>
      <c r="AJ122" s="215">
        <f t="shared" si="9"/>
        <v>0</v>
      </c>
      <c r="AK122" s="215">
        <f t="shared" si="9"/>
        <v>0</v>
      </c>
      <c r="AL122" s="215">
        <f t="shared" ref="AL122:BQ122" si="10">AL123+AL182</f>
        <v>0</v>
      </c>
      <c r="AM122" s="215">
        <f t="shared" si="10"/>
        <v>0</v>
      </c>
      <c r="AN122" s="215">
        <f t="shared" si="10"/>
        <v>0</v>
      </c>
      <c r="AO122" s="215">
        <f t="shared" si="10"/>
        <v>0</v>
      </c>
      <c r="AP122" s="215">
        <f t="shared" si="10"/>
        <v>0</v>
      </c>
      <c r="AQ122" s="215">
        <f t="shared" si="10"/>
        <v>0</v>
      </c>
      <c r="AR122" s="215">
        <f t="shared" si="10"/>
        <v>0</v>
      </c>
      <c r="AS122" s="215">
        <f t="shared" si="10"/>
        <v>0</v>
      </c>
      <c r="AT122" s="215">
        <f t="shared" si="10"/>
        <v>0</v>
      </c>
      <c r="AU122" s="215">
        <f t="shared" si="10"/>
        <v>0</v>
      </c>
      <c r="AV122" s="215">
        <f t="shared" si="10"/>
        <v>0</v>
      </c>
      <c r="AW122" s="215">
        <f t="shared" si="10"/>
        <v>0</v>
      </c>
      <c r="AX122" s="215">
        <f t="shared" si="10"/>
        <v>0</v>
      </c>
      <c r="AY122" s="215">
        <f t="shared" si="10"/>
        <v>0</v>
      </c>
      <c r="AZ122" s="215">
        <f t="shared" si="10"/>
        <v>0</v>
      </c>
      <c r="BA122" s="215">
        <f t="shared" si="10"/>
        <v>0</v>
      </c>
      <c r="BB122" s="215">
        <f t="shared" si="10"/>
        <v>0</v>
      </c>
      <c r="BC122" s="215">
        <f t="shared" si="10"/>
        <v>0</v>
      </c>
      <c r="BD122" s="215">
        <f t="shared" si="10"/>
        <v>0</v>
      </c>
      <c r="BE122" s="215">
        <f t="shared" si="10"/>
        <v>0</v>
      </c>
      <c r="BF122" s="215">
        <f t="shared" si="10"/>
        <v>0</v>
      </c>
      <c r="BG122" s="215">
        <f t="shared" si="10"/>
        <v>0</v>
      </c>
      <c r="BH122" s="215">
        <f t="shared" si="10"/>
        <v>0</v>
      </c>
      <c r="BI122" s="215">
        <f t="shared" si="10"/>
        <v>0</v>
      </c>
      <c r="BJ122" s="215">
        <f t="shared" si="10"/>
        <v>0</v>
      </c>
      <c r="BK122" s="215">
        <f t="shared" si="10"/>
        <v>0</v>
      </c>
      <c r="BL122" s="215">
        <f t="shared" si="10"/>
        <v>0</v>
      </c>
      <c r="BM122" s="215">
        <f t="shared" si="10"/>
        <v>0</v>
      </c>
      <c r="BN122" s="215">
        <f t="shared" si="10"/>
        <v>0</v>
      </c>
      <c r="BO122" s="215">
        <f t="shared" si="10"/>
        <v>0</v>
      </c>
      <c r="BP122" s="215">
        <f t="shared" si="10"/>
        <v>0</v>
      </c>
      <c r="BQ122" s="215">
        <f t="shared" si="10"/>
        <v>0</v>
      </c>
      <c r="BR122" s="215">
        <f t="shared" ref="BR122:CW122" si="11">BR123+BR182</f>
        <v>0</v>
      </c>
      <c r="BS122" s="215">
        <f t="shared" si="11"/>
        <v>0</v>
      </c>
      <c r="BT122" s="215">
        <f t="shared" si="11"/>
        <v>0</v>
      </c>
      <c r="BU122" s="215">
        <f t="shared" si="11"/>
        <v>0</v>
      </c>
      <c r="BV122" s="215">
        <f t="shared" si="11"/>
        <v>0</v>
      </c>
      <c r="BW122" s="215">
        <f t="shared" si="11"/>
        <v>0</v>
      </c>
      <c r="BX122" s="215">
        <f t="shared" si="11"/>
        <v>0</v>
      </c>
      <c r="BY122" s="215">
        <f t="shared" si="11"/>
        <v>0</v>
      </c>
      <c r="BZ122" s="215">
        <f t="shared" si="11"/>
        <v>0</v>
      </c>
      <c r="CA122" s="215">
        <f t="shared" si="11"/>
        <v>0</v>
      </c>
      <c r="CB122" s="215">
        <f t="shared" si="11"/>
        <v>0</v>
      </c>
      <c r="CC122" s="215">
        <f t="shared" si="11"/>
        <v>0</v>
      </c>
      <c r="CD122" s="215">
        <f t="shared" si="11"/>
        <v>0</v>
      </c>
      <c r="CE122" s="215">
        <f t="shared" si="11"/>
        <v>0</v>
      </c>
      <c r="CF122" s="215">
        <f t="shared" si="11"/>
        <v>0</v>
      </c>
      <c r="CG122" s="215">
        <f t="shared" si="11"/>
        <v>0</v>
      </c>
      <c r="CH122" s="215">
        <f t="shared" si="11"/>
        <v>0</v>
      </c>
      <c r="CI122" s="215">
        <f t="shared" si="11"/>
        <v>0</v>
      </c>
      <c r="CJ122" s="215">
        <f t="shared" si="11"/>
        <v>0</v>
      </c>
      <c r="CK122" s="215">
        <f t="shared" si="11"/>
        <v>0</v>
      </c>
      <c r="CL122" s="215">
        <f t="shared" si="11"/>
        <v>0</v>
      </c>
      <c r="CM122" s="215">
        <f t="shared" si="11"/>
        <v>0</v>
      </c>
      <c r="CN122" s="215">
        <f t="shared" si="11"/>
        <v>0</v>
      </c>
      <c r="CO122" s="215">
        <f t="shared" si="11"/>
        <v>0</v>
      </c>
    </row>
    <row r="123" spans="1:93" ht="64.5" hidden="1" customHeight="1">
      <c r="A123" s="370" t="s">
        <v>1044</v>
      </c>
      <c r="B123" s="372" t="s">
        <v>1045</v>
      </c>
      <c r="C123" s="373">
        <v>0</v>
      </c>
      <c r="D123" s="373">
        <v>0</v>
      </c>
      <c r="E123" s="373">
        <v>0</v>
      </c>
      <c r="G123" s="226">
        <v>0</v>
      </c>
      <c r="H123" s="226">
        <v>-225824</v>
      </c>
      <c r="I123" s="226">
        <v>0</v>
      </c>
      <c r="J123" s="226">
        <v>0</v>
      </c>
      <c r="K123" s="226">
        <v>0</v>
      </c>
      <c r="L123" s="226">
        <v>0</v>
      </c>
      <c r="M123" s="226">
        <v>0</v>
      </c>
      <c r="N123" s="226">
        <v>0</v>
      </c>
      <c r="O123" s="226">
        <v>0</v>
      </c>
      <c r="P123" s="226" t="s">
        <v>847</v>
      </c>
      <c r="S123" s="226">
        <v>1</v>
      </c>
      <c r="T123" s="226">
        <v>92690</v>
      </c>
      <c r="U123" s="226">
        <v>0</v>
      </c>
      <c r="V123" s="226">
        <v>92690</v>
      </c>
    </row>
    <row r="124" spans="1:93" hidden="1">
      <c r="A124" s="370" t="s">
        <v>1046</v>
      </c>
      <c r="B124" s="372" t="s">
        <v>1047</v>
      </c>
      <c r="C124" s="373">
        <v>0</v>
      </c>
      <c r="D124" s="373">
        <v>0</v>
      </c>
      <c r="E124" s="373">
        <v>0</v>
      </c>
      <c r="G124" s="226">
        <v>0</v>
      </c>
      <c r="H124" s="226">
        <v>0</v>
      </c>
      <c r="I124" s="226">
        <v>0</v>
      </c>
      <c r="J124" s="226">
        <v>0</v>
      </c>
      <c r="K124" s="226">
        <v>0</v>
      </c>
      <c r="L124" s="226">
        <v>0</v>
      </c>
      <c r="M124" s="226">
        <v>0</v>
      </c>
      <c r="N124" s="226">
        <v>0</v>
      </c>
      <c r="O124" s="226">
        <v>0</v>
      </c>
      <c r="P124" s="226" t="s">
        <v>847</v>
      </c>
      <c r="S124" s="226">
        <v>1</v>
      </c>
      <c r="T124" s="226">
        <v>98017</v>
      </c>
      <c r="U124" s="226">
        <v>0</v>
      </c>
      <c r="V124" s="226">
        <v>98017</v>
      </c>
    </row>
    <row r="125" spans="1:93" hidden="1">
      <c r="A125" s="370" t="s">
        <v>1048</v>
      </c>
      <c r="B125" s="372" t="s">
        <v>1049</v>
      </c>
      <c r="C125" s="373">
        <v>0</v>
      </c>
      <c r="D125" s="373">
        <v>0</v>
      </c>
      <c r="E125" s="373">
        <v>0</v>
      </c>
      <c r="G125" s="226">
        <v>0</v>
      </c>
      <c r="H125" s="226">
        <v>0</v>
      </c>
      <c r="I125" s="226">
        <v>0</v>
      </c>
      <c r="J125" s="226">
        <v>0</v>
      </c>
      <c r="K125" s="226">
        <v>0</v>
      </c>
      <c r="L125" s="226">
        <v>0</v>
      </c>
      <c r="M125" s="226">
        <v>0</v>
      </c>
      <c r="N125" s="226">
        <v>0</v>
      </c>
      <c r="O125" s="226">
        <v>0</v>
      </c>
      <c r="P125" s="226" t="s">
        <v>847</v>
      </c>
      <c r="S125" s="226">
        <v>1</v>
      </c>
      <c r="T125" s="226">
        <v>92711</v>
      </c>
      <c r="U125" s="226">
        <v>0</v>
      </c>
      <c r="V125" s="226">
        <v>92711</v>
      </c>
    </row>
    <row r="126" spans="1:93" ht="38.25" hidden="1">
      <c r="A126" s="370" t="s">
        <v>1050</v>
      </c>
      <c r="B126" s="372" t="s">
        <v>1051</v>
      </c>
      <c r="C126" s="373">
        <v>0</v>
      </c>
      <c r="D126" s="373">
        <v>0</v>
      </c>
      <c r="E126" s="373">
        <v>0</v>
      </c>
      <c r="G126" s="226">
        <v>0</v>
      </c>
      <c r="H126" s="226">
        <v>0</v>
      </c>
      <c r="I126" s="226">
        <v>0</v>
      </c>
      <c r="J126" s="226">
        <v>0</v>
      </c>
      <c r="K126" s="226">
        <v>0</v>
      </c>
      <c r="L126" s="226">
        <v>0</v>
      </c>
      <c r="M126" s="226">
        <v>0</v>
      </c>
      <c r="N126" s="226">
        <v>0</v>
      </c>
      <c r="O126" s="226">
        <v>0</v>
      </c>
      <c r="P126" s="226" t="s">
        <v>847</v>
      </c>
      <c r="S126" s="226">
        <v>1</v>
      </c>
      <c r="T126" s="226">
        <v>92758</v>
      </c>
      <c r="U126" s="226">
        <v>0</v>
      </c>
      <c r="V126" s="226">
        <v>92758</v>
      </c>
    </row>
    <row r="127" spans="1:93" ht="25.5" hidden="1">
      <c r="A127" s="370" t="s">
        <v>1052</v>
      </c>
      <c r="B127" s="372" t="s">
        <v>1053</v>
      </c>
      <c r="C127" s="373">
        <v>0</v>
      </c>
      <c r="D127" s="373">
        <v>0</v>
      </c>
      <c r="E127" s="373">
        <v>0</v>
      </c>
      <c r="G127" s="226">
        <v>0</v>
      </c>
      <c r="H127" s="226">
        <v>0</v>
      </c>
      <c r="I127" s="226">
        <v>0</v>
      </c>
      <c r="J127" s="226">
        <v>0</v>
      </c>
      <c r="K127" s="226">
        <v>0</v>
      </c>
      <c r="L127" s="226">
        <v>0</v>
      </c>
      <c r="M127" s="226">
        <v>0</v>
      </c>
      <c r="N127" s="226">
        <v>0</v>
      </c>
      <c r="O127" s="226">
        <v>0</v>
      </c>
      <c r="P127" s="226" t="s">
        <v>847</v>
      </c>
      <c r="S127" s="226">
        <v>1</v>
      </c>
      <c r="T127" s="226">
        <v>92725</v>
      </c>
      <c r="U127" s="226">
        <v>0</v>
      </c>
      <c r="V127" s="226">
        <v>92725</v>
      </c>
    </row>
    <row r="128" spans="1:93" ht="38.25" hidden="1">
      <c r="A128" s="370" t="s">
        <v>1054</v>
      </c>
      <c r="B128" s="372" t="s">
        <v>1055</v>
      </c>
      <c r="C128" s="373">
        <v>0</v>
      </c>
      <c r="D128" s="373">
        <v>0</v>
      </c>
      <c r="E128" s="373">
        <v>0</v>
      </c>
      <c r="G128" s="226">
        <v>0</v>
      </c>
      <c r="H128" s="226">
        <v>0</v>
      </c>
      <c r="I128" s="226">
        <v>0</v>
      </c>
      <c r="J128" s="226">
        <v>0</v>
      </c>
      <c r="K128" s="226">
        <v>0</v>
      </c>
      <c r="L128" s="226">
        <v>0</v>
      </c>
      <c r="M128" s="226">
        <v>0</v>
      </c>
      <c r="N128" s="226">
        <v>0</v>
      </c>
      <c r="O128" s="226">
        <v>0</v>
      </c>
      <c r="P128" s="226" t="s">
        <v>847</v>
      </c>
      <c r="S128" s="226">
        <v>1</v>
      </c>
      <c r="T128" s="226">
        <v>92727</v>
      </c>
      <c r="U128" s="226">
        <v>0</v>
      </c>
      <c r="V128" s="226">
        <v>92727</v>
      </c>
    </row>
    <row r="129" spans="1:22" ht="51" hidden="1">
      <c r="A129" s="370" t="s">
        <v>1056</v>
      </c>
      <c r="B129" s="372" t="s">
        <v>1057</v>
      </c>
      <c r="C129" s="373">
        <v>0</v>
      </c>
      <c r="D129" s="373">
        <v>0</v>
      </c>
      <c r="E129" s="373">
        <v>0</v>
      </c>
      <c r="G129" s="226">
        <v>0</v>
      </c>
      <c r="H129" s="226">
        <v>0</v>
      </c>
      <c r="I129" s="226">
        <v>0</v>
      </c>
      <c r="J129" s="226">
        <v>0</v>
      </c>
      <c r="K129" s="226">
        <v>0</v>
      </c>
      <c r="L129" s="226">
        <v>0</v>
      </c>
      <c r="M129" s="226">
        <v>0</v>
      </c>
      <c r="N129" s="226">
        <v>0</v>
      </c>
      <c r="O129" s="226">
        <v>0</v>
      </c>
      <c r="P129" s="226" t="s">
        <v>847</v>
      </c>
      <c r="S129" s="226">
        <v>1</v>
      </c>
      <c r="T129" s="226">
        <v>92717</v>
      </c>
      <c r="U129" s="226">
        <v>0</v>
      </c>
      <c r="V129" s="226">
        <v>92717</v>
      </c>
    </row>
    <row r="130" spans="1:22" ht="25.5" hidden="1">
      <c r="A130" s="370" t="s">
        <v>1058</v>
      </c>
      <c r="B130" s="372" t="s">
        <v>1059</v>
      </c>
      <c r="C130" s="373">
        <v>0</v>
      </c>
      <c r="D130" s="373">
        <v>0</v>
      </c>
      <c r="E130" s="373">
        <v>0</v>
      </c>
      <c r="G130" s="226">
        <v>0</v>
      </c>
      <c r="H130" s="226">
        <v>0</v>
      </c>
      <c r="I130" s="226">
        <v>0</v>
      </c>
      <c r="J130" s="226">
        <v>0</v>
      </c>
      <c r="K130" s="226">
        <v>0</v>
      </c>
      <c r="L130" s="226">
        <v>0</v>
      </c>
      <c r="M130" s="226">
        <v>0</v>
      </c>
      <c r="N130" s="226">
        <v>0</v>
      </c>
      <c r="O130" s="226">
        <v>0</v>
      </c>
      <c r="P130" s="226" t="s">
        <v>847</v>
      </c>
      <c r="S130" s="226">
        <v>1</v>
      </c>
      <c r="T130" s="226">
        <v>92740</v>
      </c>
      <c r="U130" s="226">
        <v>0</v>
      </c>
      <c r="V130" s="226">
        <v>92740</v>
      </c>
    </row>
    <row r="131" spans="1:22" ht="25.5" hidden="1">
      <c r="A131" s="370" t="s">
        <v>1060</v>
      </c>
      <c r="B131" s="372" t="s">
        <v>1061</v>
      </c>
      <c r="C131" s="373">
        <v>0</v>
      </c>
      <c r="D131" s="373">
        <v>0</v>
      </c>
      <c r="E131" s="373">
        <v>0</v>
      </c>
      <c r="G131" s="226">
        <v>0</v>
      </c>
      <c r="H131" s="226">
        <v>0</v>
      </c>
      <c r="I131" s="226">
        <v>0</v>
      </c>
      <c r="J131" s="226">
        <v>0</v>
      </c>
      <c r="K131" s="226">
        <v>0</v>
      </c>
      <c r="L131" s="226">
        <v>0</v>
      </c>
      <c r="M131" s="226">
        <v>0</v>
      </c>
      <c r="N131" s="226">
        <v>0</v>
      </c>
      <c r="O131" s="226">
        <v>0</v>
      </c>
      <c r="P131" s="226" t="s">
        <v>847</v>
      </c>
      <c r="S131" s="226">
        <v>1</v>
      </c>
      <c r="T131" s="226">
        <v>92716</v>
      </c>
      <c r="U131" s="226">
        <v>0</v>
      </c>
      <c r="V131" s="226">
        <v>92716</v>
      </c>
    </row>
    <row r="132" spans="1:22" ht="51" hidden="1">
      <c r="A132" s="370" t="s">
        <v>1062</v>
      </c>
      <c r="B132" s="372" t="s">
        <v>1063</v>
      </c>
      <c r="C132" s="373">
        <v>0</v>
      </c>
      <c r="D132" s="373">
        <v>0</v>
      </c>
      <c r="E132" s="373">
        <v>0</v>
      </c>
      <c r="G132" s="226">
        <v>0</v>
      </c>
      <c r="H132" s="226">
        <v>0</v>
      </c>
      <c r="I132" s="226">
        <v>0</v>
      </c>
      <c r="J132" s="226">
        <v>0</v>
      </c>
      <c r="K132" s="226">
        <v>0</v>
      </c>
      <c r="L132" s="226">
        <v>0</v>
      </c>
      <c r="M132" s="226">
        <v>0</v>
      </c>
      <c r="N132" s="226">
        <v>0</v>
      </c>
      <c r="O132" s="226">
        <v>0</v>
      </c>
      <c r="P132" s="226" t="s">
        <v>847</v>
      </c>
      <c r="S132" s="226">
        <v>1</v>
      </c>
      <c r="T132" s="226">
        <v>92764</v>
      </c>
      <c r="U132" s="226">
        <v>0</v>
      </c>
      <c r="V132" s="226">
        <v>92764</v>
      </c>
    </row>
    <row r="133" spans="1:22" ht="25.5" hidden="1">
      <c r="A133" s="370" t="s">
        <v>1064</v>
      </c>
      <c r="B133" s="372" t="s">
        <v>1065</v>
      </c>
      <c r="C133" s="373">
        <v>0</v>
      </c>
      <c r="D133" s="373">
        <v>0</v>
      </c>
      <c r="E133" s="373">
        <v>0</v>
      </c>
      <c r="G133" s="226">
        <v>0</v>
      </c>
      <c r="H133" s="226">
        <v>0</v>
      </c>
      <c r="I133" s="226">
        <v>0</v>
      </c>
      <c r="J133" s="226">
        <v>0</v>
      </c>
      <c r="K133" s="226">
        <v>0</v>
      </c>
      <c r="L133" s="226">
        <v>0</v>
      </c>
      <c r="M133" s="226">
        <v>0</v>
      </c>
      <c r="N133" s="226">
        <v>0</v>
      </c>
      <c r="O133" s="226">
        <v>0</v>
      </c>
      <c r="P133" s="226" t="s">
        <v>847</v>
      </c>
      <c r="S133" s="226">
        <v>1</v>
      </c>
      <c r="T133" s="226">
        <v>92733</v>
      </c>
      <c r="U133" s="226">
        <v>0</v>
      </c>
      <c r="V133" s="226">
        <v>92733</v>
      </c>
    </row>
    <row r="134" spans="1:22" ht="38.25" hidden="1">
      <c r="A134" s="370" t="s">
        <v>1066</v>
      </c>
      <c r="B134" s="372" t="s">
        <v>1067</v>
      </c>
      <c r="C134" s="373">
        <v>0</v>
      </c>
      <c r="D134" s="373">
        <v>0</v>
      </c>
      <c r="E134" s="373">
        <v>0</v>
      </c>
      <c r="G134" s="226">
        <v>0</v>
      </c>
      <c r="H134" s="226">
        <v>0</v>
      </c>
      <c r="I134" s="226">
        <v>0</v>
      </c>
      <c r="J134" s="226">
        <v>0</v>
      </c>
      <c r="K134" s="226">
        <v>0</v>
      </c>
      <c r="L134" s="226">
        <v>0</v>
      </c>
      <c r="M134" s="226">
        <v>0</v>
      </c>
      <c r="N134" s="226">
        <v>0</v>
      </c>
      <c r="O134" s="226">
        <v>0</v>
      </c>
      <c r="P134" s="226" t="s">
        <v>847</v>
      </c>
      <c r="S134" s="226">
        <v>1</v>
      </c>
      <c r="T134" s="226">
        <v>92834</v>
      </c>
      <c r="U134" s="226">
        <v>0</v>
      </c>
      <c r="V134" s="226">
        <v>92834</v>
      </c>
    </row>
    <row r="135" spans="1:22" ht="38.25" hidden="1">
      <c r="A135" s="370" t="s">
        <v>1068</v>
      </c>
      <c r="B135" s="372" t="s">
        <v>1069</v>
      </c>
      <c r="C135" s="373">
        <v>0</v>
      </c>
      <c r="D135" s="373">
        <v>0</v>
      </c>
      <c r="E135" s="373">
        <v>0</v>
      </c>
      <c r="G135" s="226">
        <v>0</v>
      </c>
      <c r="H135" s="226">
        <v>0</v>
      </c>
      <c r="I135" s="226">
        <v>0</v>
      </c>
      <c r="J135" s="226">
        <v>0</v>
      </c>
      <c r="K135" s="226">
        <v>0</v>
      </c>
      <c r="L135" s="226">
        <v>0</v>
      </c>
      <c r="M135" s="226">
        <v>0</v>
      </c>
      <c r="N135" s="226">
        <v>0</v>
      </c>
      <c r="O135" s="226">
        <v>0</v>
      </c>
      <c r="P135" s="226" t="s">
        <v>847</v>
      </c>
      <c r="S135" s="226">
        <v>1</v>
      </c>
      <c r="T135" s="226">
        <v>92750</v>
      </c>
      <c r="U135" s="226">
        <v>0</v>
      </c>
      <c r="V135" s="226">
        <v>92750</v>
      </c>
    </row>
    <row r="136" spans="1:22" ht="25.5" hidden="1">
      <c r="A136" s="370" t="s">
        <v>1070</v>
      </c>
      <c r="B136" s="372" t="s">
        <v>1071</v>
      </c>
      <c r="C136" s="373">
        <v>0</v>
      </c>
      <c r="D136" s="373">
        <v>0</v>
      </c>
      <c r="E136" s="373">
        <v>0</v>
      </c>
      <c r="G136" s="226">
        <v>0</v>
      </c>
      <c r="H136" s="226">
        <v>0</v>
      </c>
      <c r="I136" s="226">
        <v>0</v>
      </c>
      <c r="J136" s="226">
        <v>0</v>
      </c>
      <c r="K136" s="226">
        <v>0</v>
      </c>
      <c r="L136" s="226">
        <v>0</v>
      </c>
      <c r="M136" s="226">
        <v>0</v>
      </c>
      <c r="N136" s="226">
        <v>0</v>
      </c>
      <c r="O136" s="226">
        <v>0</v>
      </c>
      <c r="P136" s="226" t="s">
        <v>847</v>
      </c>
      <c r="S136" s="226">
        <v>1</v>
      </c>
      <c r="T136" s="226">
        <v>92752</v>
      </c>
      <c r="U136" s="226">
        <v>0</v>
      </c>
      <c r="V136" s="226">
        <v>92752</v>
      </c>
    </row>
    <row r="137" spans="1:22" ht="38.25" hidden="1">
      <c r="A137" s="370" t="s">
        <v>1072</v>
      </c>
      <c r="B137" s="372" t="s">
        <v>1073</v>
      </c>
      <c r="C137" s="373">
        <v>0</v>
      </c>
      <c r="D137" s="373">
        <v>0</v>
      </c>
      <c r="E137" s="373">
        <v>0</v>
      </c>
      <c r="G137" s="226">
        <v>0</v>
      </c>
      <c r="H137" s="226">
        <v>0</v>
      </c>
      <c r="I137" s="226">
        <v>0</v>
      </c>
      <c r="J137" s="226">
        <v>0</v>
      </c>
      <c r="K137" s="226">
        <v>0</v>
      </c>
      <c r="L137" s="226">
        <v>0</v>
      </c>
      <c r="M137" s="226">
        <v>0</v>
      </c>
      <c r="N137" s="226">
        <v>0</v>
      </c>
      <c r="O137" s="226">
        <v>0</v>
      </c>
      <c r="P137" s="226" t="s">
        <v>847</v>
      </c>
      <c r="S137" s="226">
        <v>1</v>
      </c>
      <c r="T137" s="226">
        <v>92753</v>
      </c>
      <c r="U137" s="226">
        <v>0</v>
      </c>
      <c r="V137" s="226">
        <v>92753</v>
      </c>
    </row>
    <row r="138" spans="1:22" ht="38.25" hidden="1">
      <c r="A138" s="370" t="s">
        <v>1074</v>
      </c>
      <c r="B138" s="372" t="s">
        <v>1075</v>
      </c>
      <c r="C138" s="373">
        <v>0</v>
      </c>
      <c r="D138" s="373">
        <v>0</v>
      </c>
      <c r="E138" s="373">
        <v>0</v>
      </c>
      <c r="G138" s="226">
        <v>0</v>
      </c>
      <c r="H138" s="226">
        <v>0</v>
      </c>
      <c r="I138" s="226">
        <v>0</v>
      </c>
      <c r="J138" s="226">
        <v>0</v>
      </c>
      <c r="K138" s="226">
        <v>0</v>
      </c>
      <c r="L138" s="226">
        <v>0</v>
      </c>
      <c r="M138" s="226">
        <v>0</v>
      </c>
      <c r="N138" s="226">
        <v>0</v>
      </c>
      <c r="O138" s="226">
        <v>0</v>
      </c>
      <c r="P138" s="226" t="s">
        <v>847</v>
      </c>
      <c r="S138" s="226">
        <v>1</v>
      </c>
      <c r="T138" s="226">
        <v>92756</v>
      </c>
      <c r="U138" s="226">
        <v>0</v>
      </c>
      <c r="V138" s="226">
        <v>92756</v>
      </c>
    </row>
    <row r="139" spans="1:22" ht="38.25" hidden="1">
      <c r="A139" s="370" t="s">
        <v>1076</v>
      </c>
      <c r="B139" s="372" t="s">
        <v>1077</v>
      </c>
      <c r="C139" s="373">
        <v>0</v>
      </c>
      <c r="D139" s="373">
        <v>0</v>
      </c>
      <c r="E139" s="373">
        <v>0</v>
      </c>
      <c r="G139" s="226">
        <v>0</v>
      </c>
      <c r="H139" s="226">
        <v>0</v>
      </c>
      <c r="I139" s="226">
        <v>0</v>
      </c>
      <c r="J139" s="226">
        <v>0</v>
      </c>
      <c r="K139" s="226">
        <v>0</v>
      </c>
      <c r="L139" s="226">
        <v>0</v>
      </c>
      <c r="M139" s="226">
        <v>0</v>
      </c>
      <c r="N139" s="226">
        <v>0</v>
      </c>
      <c r="O139" s="226">
        <v>0</v>
      </c>
      <c r="P139" s="226" t="s">
        <v>847</v>
      </c>
      <c r="S139" s="226">
        <v>1</v>
      </c>
      <c r="T139" s="226">
        <v>92739</v>
      </c>
      <c r="U139" s="226">
        <v>0</v>
      </c>
      <c r="V139" s="226">
        <v>92739</v>
      </c>
    </row>
    <row r="140" spans="1:22" ht="38.25" hidden="1">
      <c r="A140" s="370" t="s">
        <v>1078</v>
      </c>
      <c r="B140" s="372" t="s">
        <v>1079</v>
      </c>
      <c r="C140" s="373">
        <v>0</v>
      </c>
      <c r="D140" s="373">
        <v>0</v>
      </c>
      <c r="E140" s="373">
        <v>0</v>
      </c>
      <c r="G140" s="226">
        <v>0</v>
      </c>
      <c r="H140" s="226">
        <v>0</v>
      </c>
      <c r="I140" s="226">
        <v>0</v>
      </c>
      <c r="J140" s="226">
        <v>0</v>
      </c>
      <c r="K140" s="226">
        <v>0</v>
      </c>
      <c r="L140" s="226">
        <v>0</v>
      </c>
      <c r="M140" s="226">
        <v>0</v>
      </c>
      <c r="N140" s="226">
        <v>0</v>
      </c>
      <c r="O140" s="226">
        <v>0</v>
      </c>
      <c r="P140" s="226" t="s">
        <v>847</v>
      </c>
      <c r="S140" s="226">
        <v>1</v>
      </c>
      <c r="T140" s="226">
        <v>92720</v>
      </c>
      <c r="U140" s="226">
        <v>0</v>
      </c>
      <c r="V140" s="226">
        <v>92720</v>
      </c>
    </row>
    <row r="141" spans="1:22" ht="51" hidden="1">
      <c r="A141" s="370" t="s">
        <v>1080</v>
      </c>
      <c r="B141" s="372" t="s">
        <v>1081</v>
      </c>
      <c r="C141" s="373">
        <v>0</v>
      </c>
      <c r="D141" s="373">
        <v>0</v>
      </c>
      <c r="E141" s="373">
        <v>0</v>
      </c>
    </row>
    <row r="142" spans="1:22" ht="63.75" hidden="1">
      <c r="A142" s="370" t="s">
        <v>1082</v>
      </c>
      <c r="B142" s="372" t="s">
        <v>1083</v>
      </c>
      <c r="C142" s="373">
        <v>0</v>
      </c>
      <c r="D142" s="373">
        <v>0</v>
      </c>
      <c r="E142" s="373">
        <v>0</v>
      </c>
      <c r="G142" s="226">
        <v>0</v>
      </c>
      <c r="H142" s="226">
        <v>0</v>
      </c>
      <c r="I142" s="226">
        <v>0</v>
      </c>
      <c r="J142" s="226">
        <v>0</v>
      </c>
      <c r="K142" s="226">
        <v>0</v>
      </c>
      <c r="L142" s="226">
        <v>0</v>
      </c>
      <c r="M142" s="226">
        <v>0</v>
      </c>
      <c r="N142" s="226">
        <v>0</v>
      </c>
      <c r="O142" s="226">
        <v>0</v>
      </c>
      <c r="P142" s="226" t="s">
        <v>847</v>
      </c>
      <c r="S142" s="226">
        <v>1</v>
      </c>
      <c r="T142" s="226">
        <v>92836</v>
      </c>
      <c r="U142" s="226">
        <v>0</v>
      </c>
      <c r="V142" s="226">
        <v>92836</v>
      </c>
    </row>
    <row r="143" spans="1:22" ht="51" hidden="1">
      <c r="A143" s="370" t="s">
        <v>1084</v>
      </c>
      <c r="B143" s="372" t="s">
        <v>1085</v>
      </c>
      <c r="C143" s="373">
        <v>0</v>
      </c>
      <c r="D143" s="373">
        <v>0</v>
      </c>
      <c r="E143" s="373">
        <v>0</v>
      </c>
      <c r="G143" s="226">
        <v>0</v>
      </c>
      <c r="H143" s="226">
        <v>0</v>
      </c>
      <c r="I143" s="226">
        <v>0</v>
      </c>
      <c r="J143" s="226">
        <v>0</v>
      </c>
      <c r="K143" s="226">
        <v>0</v>
      </c>
      <c r="L143" s="226">
        <v>0</v>
      </c>
      <c r="M143" s="226">
        <v>0</v>
      </c>
      <c r="N143" s="226">
        <v>0</v>
      </c>
      <c r="O143" s="226">
        <v>0</v>
      </c>
      <c r="P143" s="226" t="s">
        <v>847</v>
      </c>
      <c r="S143" s="226">
        <v>1</v>
      </c>
      <c r="T143" s="226">
        <v>92837</v>
      </c>
      <c r="U143" s="226">
        <v>0</v>
      </c>
      <c r="V143" s="226">
        <v>92837</v>
      </c>
    </row>
    <row r="144" spans="1:22" ht="51" hidden="1">
      <c r="A144" s="370" t="s">
        <v>1086</v>
      </c>
      <c r="B144" s="372" t="s">
        <v>1087</v>
      </c>
      <c r="C144" s="373">
        <v>0</v>
      </c>
      <c r="D144" s="373">
        <v>0</v>
      </c>
      <c r="E144" s="373">
        <v>0</v>
      </c>
      <c r="G144" s="226">
        <v>0</v>
      </c>
      <c r="H144" s="226">
        <v>0</v>
      </c>
      <c r="I144" s="226">
        <v>0</v>
      </c>
      <c r="J144" s="226">
        <v>0</v>
      </c>
      <c r="K144" s="226">
        <v>0</v>
      </c>
      <c r="L144" s="226">
        <v>0</v>
      </c>
      <c r="M144" s="226">
        <v>0</v>
      </c>
      <c r="N144" s="226">
        <v>0</v>
      </c>
      <c r="O144" s="226">
        <v>0</v>
      </c>
      <c r="P144" s="226" t="s">
        <v>847</v>
      </c>
      <c r="S144" s="226">
        <v>1</v>
      </c>
      <c r="T144" s="226">
        <v>92728</v>
      </c>
      <c r="U144" s="226">
        <v>0</v>
      </c>
      <c r="V144" s="226">
        <v>92728</v>
      </c>
    </row>
    <row r="145" spans="1:22" ht="76.5" hidden="1">
      <c r="A145" s="370" t="s">
        <v>1088</v>
      </c>
      <c r="B145" s="372" t="s">
        <v>1089</v>
      </c>
      <c r="C145" s="373">
        <v>0</v>
      </c>
      <c r="D145" s="373">
        <v>0</v>
      </c>
      <c r="E145" s="373">
        <v>0</v>
      </c>
      <c r="G145" s="226">
        <v>0</v>
      </c>
      <c r="H145" s="226">
        <v>0</v>
      </c>
      <c r="I145" s="226">
        <v>0</v>
      </c>
      <c r="J145" s="226">
        <v>0</v>
      </c>
      <c r="K145" s="226">
        <v>0</v>
      </c>
      <c r="L145" s="226">
        <v>0</v>
      </c>
      <c r="M145" s="226">
        <v>0</v>
      </c>
      <c r="N145" s="226">
        <v>0</v>
      </c>
      <c r="O145" s="226">
        <v>0</v>
      </c>
      <c r="P145" s="226" t="s">
        <v>847</v>
      </c>
      <c r="S145" s="226">
        <v>1</v>
      </c>
      <c r="T145" s="226">
        <v>92838</v>
      </c>
      <c r="U145" s="226">
        <v>0</v>
      </c>
      <c r="V145" s="226">
        <v>92838</v>
      </c>
    </row>
    <row r="146" spans="1:22" ht="51" hidden="1">
      <c r="A146" s="370" t="s">
        <v>1090</v>
      </c>
      <c r="B146" s="372" t="s">
        <v>1091</v>
      </c>
      <c r="C146" s="373">
        <v>0</v>
      </c>
      <c r="D146" s="373">
        <v>0</v>
      </c>
      <c r="E146" s="373">
        <v>0</v>
      </c>
      <c r="G146" s="226">
        <v>0</v>
      </c>
      <c r="H146" s="226">
        <v>0</v>
      </c>
      <c r="I146" s="226">
        <v>0</v>
      </c>
      <c r="J146" s="226">
        <v>0</v>
      </c>
      <c r="K146" s="226">
        <v>0</v>
      </c>
      <c r="L146" s="226">
        <v>0</v>
      </c>
      <c r="M146" s="226">
        <v>0</v>
      </c>
      <c r="N146" s="226">
        <v>0</v>
      </c>
      <c r="O146" s="226">
        <v>0</v>
      </c>
      <c r="P146" s="226" t="s">
        <v>847</v>
      </c>
      <c r="S146" s="226">
        <v>1</v>
      </c>
      <c r="T146" s="226">
        <v>92839</v>
      </c>
      <c r="U146" s="226">
        <v>0</v>
      </c>
      <c r="V146" s="226">
        <v>92839</v>
      </c>
    </row>
    <row r="147" spans="1:22" hidden="1">
      <c r="A147" s="370" t="s">
        <v>1048</v>
      </c>
      <c r="B147" s="371">
        <v>420205</v>
      </c>
      <c r="C147" s="373"/>
      <c r="D147" s="373"/>
      <c r="E147" s="373">
        <v>0</v>
      </c>
      <c r="G147" s="226">
        <v>0</v>
      </c>
      <c r="H147" s="226">
        <v>0</v>
      </c>
      <c r="I147" s="226">
        <v>0</v>
      </c>
      <c r="J147" s="226">
        <v>0</v>
      </c>
      <c r="K147" s="226">
        <v>0</v>
      </c>
      <c r="L147" s="226">
        <v>0</v>
      </c>
      <c r="M147" s="226">
        <v>0</v>
      </c>
      <c r="N147" s="226">
        <v>0</v>
      </c>
      <c r="O147" s="226">
        <v>0</v>
      </c>
      <c r="P147" s="226" t="s">
        <v>847</v>
      </c>
      <c r="S147" s="226">
        <v>1</v>
      </c>
      <c r="T147" s="226">
        <v>92840</v>
      </c>
      <c r="U147" s="226">
        <v>0</v>
      </c>
      <c r="V147" s="226">
        <v>92840</v>
      </c>
    </row>
    <row r="148" spans="1:22" ht="38.25">
      <c r="A148" s="370" t="s">
        <v>1072</v>
      </c>
      <c r="B148" s="371">
        <v>420216</v>
      </c>
      <c r="C148" s="373">
        <v>1350000</v>
      </c>
      <c r="D148" s="373">
        <v>1350000</v>
      </c>
      <c r="E148" s="373">
        <v>1198000</v>
      </c>
      <c r="G148" s="226">
        <v>0</v>
      </c>
      <c r="H148" s="226">
        <v>0</v>
      </c>
      <c r="I148" s="226">
        <v>0</v>
      </c>
      <c r="J148" s="226">
        <v>0</v>
      </c>
      <c r="K148" s="226">
        <v>0</v>
      </c>
      <c r="L148" s="226">
        <v>0</v>
      </c>
      <c r="M148" s="226">
        <v>0</v>
      </c>
      <c r="N148" s="226">
        <v>0</v>
      </c>
      <c r="O148" s="226">
        <v>0</v>
      </c>
      <c r="P148" s="226" t="s">
        <v>847</v>
      </c>
      <c r="S148" s="226">
        <v>1</v>
      </c>
      <c r="T148" s="226">
        <v>92841</v>
      </c>
      <c r="U148" s="226">
        <v>0</v>
      </c>
      <c r="V148" s="226">
        <v>92841</v>
      </c>
    </row>
    <row r="149" spans="1:22" ht="63.75">
      <c r="A149" s="370" t="s">
        <v>1912</v>
      </c>
      <c r="B149" s="371">
        <v>42021601</v>
      </c>
      <c r="C149" s="373">
        <v>0</v>
      </c>
      <c r="D149" s="373">
        <v>1350000</v>
      </c>
      <c r="E149" s="373">
        <v>1198000</v>
      </c>
      <c r="G149" s="226">
        <v>0</v>
      </c>
      <c r="H149" s="226">
        <v>0</v>
      </c>
      <c r="I149" s="226">
        <v>0</v>
      </c>
      <c r="J149" s="226">
        <v>0</v>
      </c>
      <c r="K149" s="226">
        <v>0</v>
      </c>
      <c r="L149" s="226">
        <v>0</v>
      </c>
      <c r="M149" s="226">
        <v>0</v>
      </c>
      <c r="N149" s="226">
        <v>0</v>
      </c>
      <c r="O149" s="226">
        <v>0</v>
      </c>
      <c r="P149" s="226" t="s">
        <v>847</v>
      </c>
      <c r="S149" s="226">
        <v>1</v>
      </c>
      <c r="T149" s="226">
        <v>92736</v>
      </c>
      <c r="U149" s="226">
        <v>0</v>
      </c>
      <c r="V149" s="226">
        <v>92736</v>
      </c>
    </row>
    <row r="150" spans="1:22" ht="38.25">
      <c r="A150" s="370" t="s">
        <v>1833</v>
      </c>
      <c r="B150" s="371">
        <v>42021602</v>
      </c>
      <c r="C150" s="373">
        <v>1350000</v>
      </c>
      <c r="D150" s="373">
        <v>0</v>
      </c>
      <c r="E150" s="373">
        <v>0</v>
      </c>
      <c r="G150" s="226">
        <v>0</v>
      </c>
      <c r="H150" s="226">
        <v>0</v>
      </c>
      <c r="I150" s="226">
        <v>0</v>
      </c>
      <c r="J150" s="226">
        <v>0</v>
      </c>
      <c r="K150" s="226">
        <v>0</v>
      </c>
      <c r="L150" s="226">
        <v>0</v>
      </c>
      <c r="M150" s="226">
        <v>0</v>
      </c>
      <c r="N150" s="226">
        <v>0</v>
      </c>
      <c r="O150" s="226">
        <v>0</v>
      </c>
      <c r="P150" s="226" t="s">
        <v>847</v>
      </c>
      <c r="S150" s="226">
        <v>1</v>
      </c>
      <c r="T150" s="226">
        <v>92737</v>
      </c>
      <c r="U150" s="226">
        <v>0</v>
      </c>
      <c r="V150" s="226">
        <v>92737</v>
      </c>
    </row>
    <row r="151" spans="1:22" ht="17.25" hidden="1" customHeight="1">
      <c r="A151" s="370" t="s">
        <v>1092</v>
      </c>
      <c r="B151" s="372" t="s">
        <v>1093</v>
      </c>
      <c r="C151" s="373"/>
      <c r="D151" s="373"/>
      <c r="E151" s="373"/>
    </row>
    <row r="152" spans="1:22" ht="25.5" hidden="1">
      <c r="A152" s="370" t="s">
        <v>1094</v>
      </c>
      <c r="B152" s="372" t="s">
        <v>1095</v>
      </c>
      <c r="C152" s="373"/>
      <c r="D152" s="373"/>
      <c r="E152" s="373"/>
      <c r="G152" s="226">
        <v>0</v>
      </c>
      <c r="H152" s="226">
        <v>-225824</v>
      </c>
      <c r="I152" s="226">
        <v>0</v>
      </c>
      <c r="J152" s="226">
        <v>0</v>
      </c>
      <c r="K152" s="226">
        <v>0</v>
      </c>
      <c r="L152" s="226">
        <v>0</v>
      </c>
      <c r="M152" s="226">
        <v>0</v>
      </c>
      <c r="N152" s="226">
        <v>0</v>
      </c>
      <c r="O152" s="226">
        <v>0</v>
      </c>
      <c r="P152" s="226" t="s">
        <v>847</v>
      </c>
      <c r="S152" s="226">
        <v>1</v>
      </c>
      <c r="T152" s="226">
        <v>92738</v>
      </c>
      <c r="U152" s="226">
        <v>0</v>
      </c>
      <c r="V152" s="226">
        <v>92738</v>
      </c>
    </row>
    <row r="153" spans="1:22" ht="38.25" hidden="1">
      <c r="A153" s="370" t="s">
        <v>1096</v>
      </c>
      <c r="B153" s="372" t="s">
        <v>1097</v>
      </c>
      <c r="C153" s="373"/>
      <c r="D153" s="373"/>
      <c r="E153" s="373"/>
    </row>
    <row r="154" spans="1:22" ht="25.5" hidden="1">
      <c r="A154" s="370" t="s">
        <v>1098</v>
      </c>
      <c r="B154" s="372" t="s">
        <v>1099</v>
      </c>
      <c r="C154" s="373"/>
      <c r="D154" s="373"/>
      <c r="E154" s="373"/>
    </row>
    <row r="155" spans="1:22" ht="25.5" hidden="1">
      <c r="A155" s="370" t="s">
        <v>1092</v>
      </c>
      <c r="B155" s="371">
        <v>420228</v>
      </c>
      <c r="C155" s="373"/>
      <c r="D155" s="373">
        <v>0</v>
      </c>
      <c r="E155" s="373">
        <v>0</v>
      </c>
      <c r="G155" s="226">
        <v>0</v>
      </c>
      <c r="H155" s="226">
        <v>0</v>
      </c>
      <c r="I155" s="226">
        <v>0</v>
      </c>
      <c r="J155" s="226">
        <v>0</v>
      </c>
      <c r="K155" s="226">
        <v>0</v>
      </c>
      <c r="L155" s="226">
        <v>0</v>
      </c>
      <c r="M155" s="226">
        <v>0</v>
      </c>
      <c r="N155" s="226">
        <v>0</v>
      </c>
      <c r="O155" s="226">
        <v>0</v>
      </c>
      <c r="P155" s="226" t="s">
        <v>847</v>
      </c>
      <c r="S155" s="226">
        <v>1</v>
      </c>
      <c r="T155" s="226">
        <v>92798</v>
      </c>
      <c r="U155" s="226">
        <v>0</v>
      </c>
      <c r="V155" s="226">
        <v>92798</v>
      </c>
    </row>
    <row r="156" spans="1:22" hidden="1">
      <c r="A156" s="370"/>
      <c r="B156" s="371">
        <v>420228</v>
      </c>
      <c r="C156" s="373"/>
      <c r="D156" s="373"/>
      <c r="E156" s="373"/>
      <c r="G156" s="226">
        <v>0</v>
      </c>
      <c r="H156" s="226">
        <v>0</v>
      </c>
      <c r="I156" s="226">
        <v>0</v>
      </c>
      <c r="J156" s="226">
        <v>0</v>
      </c>
      <c r="K156" s="226">
        <v>0</v>
      </c>
      <c r="L156" s="226">
        <v>0</v>
      </c>
      <c r="M156" s="226">
        <v>0</v>
      </c>
      <c r="N156" s="226">
        <v>0</v>
      </c>
      <c r="O156" s="226">
        <v>0</v>
      </c>
      <c r="P156" s="226" t="s">
        <v>847</v>
      </c>
      <c r="S156" s="226">
        <v>1</v>
      </c>
      <c r="T156" s="226">
        <v>92757</v>
      </c>
      <c r="U156" s="226">
        <v>0</v>
      </c>
      <c r="V156" s="226">
        <v>92757</v>
      </c>
    </row>
    <row r="157" spans="1:22" ht="38.25">
      <c r="A157" s="370" t="s">
        <v>1100</v>
      </c>
      <c r="B157" s="372" t="s">
        <v>1101</v>
      </c>
      <c r="C157" s="373">
        <v>200000</v>
      </c>
      <c r="D157" s="373">
        <v>790000</v>
      </c>
      <c r="E157" s="373">
        <v>782352</v>
      </c>
      <c r="G157" s="226">
        <v>0</v>
      </c>
      <c r="H157" s="226">
        <v>0</v>
      </c>
      <c r="I157" s="226">
        <v>0</v>
      </c>
      <c r="J157" s="226">
        <v>0</v>
      </c>
      <c r="K157" s="226">
        <v>0</v>
      </c>
      <c r="L157" s="226">
        <v>0</v>
      </c>
      <c r="M157" s="226">
        <v>0</v>
      </c>
      <c r="N157" s="226">
        <v>0</v>
      </c>
      <c r="O157" s="226">
        <v>0</v>
      </c>
      <c r="P157" s="226" t="s">
        <v>847</v>
      </c>
      <c r="S157" s="226">
        <v>1</v>
      </c>
      <c r="T157" s="226">
        <v>92743</v>
      </c>
      <c r="U157" s="226">
        <v>0</v>
      </c>
      <c r="V157" s="226">
        <v>92743</v>
      </c>
    </row>
    <row r="158" spans="1:22" ht="38.25" hidden="1">
      <c r="A158" s="370" t="s">
        <v>1102</v>
      </c>
      <c r="B158" s="372" t="s">
        <v>1103</v>
      </c>
      <c r="C158" s="373"/>
      <c r="D158" s="373"/>
      <c r="E158" s="373"/>
      <c r="G158" s="226">
        <v>0</v>
      </c>
      <c r="H158" s="226">
        <v>0</v>
      </c>
      <c r="I158" s="226">
        <v>0</v>
      </c>
      <c r="J158" s="226">
        <v>0</v>
      </c>
      <c r="K158" s="226">
        <v>0</v>
      </c>
      <c r="L158" s="226">
        <v>0</v>
      </c>
      <c r="M158" s="226">
        <v>0</v>
      </c>
      <c r="N158" s="226">
        <v>0</v>
      </c>
      <c r="O158" s="226">
        <v>0</v>
      </c>
      <c r="P158" s="226" t="s">
        <v>847</v>
      </c>
      <c r="S158" s="226">
        <v>1</v>
      </c>
      <c r="T158" s="226">
        <v>92732</v>
      </c>
      <c r="U158" s="226">
        <v>0</v>
      </c>
      <c r="V158" s="226">
        <v>92732</v>
      </c>
    </row>
    <row r="159" spans="1:22" ht="25.5" hidden="1">
      <c r="A159" s="370" t="s">
        <v>1104</v>
      </c>
      <c r="B159" s="372" t="s">
        <v>1105</v>
      </c>
      <c r="C159" s="373"/>
      <c r="D159" s="373"/>
      <c r="E159" s="373"/>
    </row>
    <row r="160" spans="1:22" ht="38.25" hidden="1">
      <c r="A160" s="370" t="s">
        <v>1106</v>
      </c>
      <c r="B160" s="372" t="s">
        <v>1107</v>
      </c>
      <c r="C160" s="373"/>
      <c r="D160" s="373"/>
      <c r="E160" s="373"/>
    </row>
    <row r="161" spans="1:22" ht="38.25" hidden="1">
      <c r="A161" s="370" t="s">
        <v>1108</v>
      </c>
      <c r="B161" s="372" t="s">
        <v>1109</v>
      </c>
      <c r="C161" s="373"/>
      <c r="D161" s="373"/>
      <c r="E161" s="373"/>
      <c r="G161" s="226">
        <v>0</v>
      </c>
      <c r="H161" s="226">
        <v>0</v>
      </c>
      <c r="I161" s="226">
        <v>0</v>
      </c>
      <c r="J161" s="226">
        <v>0</v>
      </c>
      <c r="K161" s="226">
        <v>0</v>
      </c>
      <c r="L161" s="226">
        <v>0</v>
      </c>
      <c r="M161" s="226">
        <v>0</v>
      </c>
      <c r="N161" s="226">
        <v>0</v>
      </c>
      <c r="O161" s="226">
        <v>0</v>
      </c>
      <c r="P161" s="226" t="s">
        <v>847</v>
      </c>
      <c r="S161" s="226">
        <v>1</v>
      </c>
      <c r="T161" s="226">
        <v>92785</v>
      </c>
      <c r="U161" s="226">
        <v>0</v>
      </c>
      <c r="V161" s="226">
        <v>92785</v>
      </c>
    </row>
    <row r="162" spans="1:22" ht="25.5">
      <c r="A162" s="370" t="s">
        <v>1110</v>
      </c>
      <c r="B162" s="372" t="s">
        <v>1111</v>
      </c>
      <c r="C162" s="373">
        <v>1500000</v>
      </c>
      <c r="D162" s="373">
        <v>1500000</v>
      </c>
      <c r="E162" s="373">
        <v>1069370</v>
      </c>
      <c r="G162" s="226">
        <v>0</v>
      </c>
      <c r="H162" s="226">
        <v>0</v>
      </c>
      <c r="I162" s="226">
        <v>0</v>
      </c>
      <c r="J162" s="226">
        <v>0</v>
      </c>
      <c r="K162" s="226">
        <v>0</v>
      </c>
      <c r="L162" s="226">
        <v>0</v>
      </c>
      <c r="M162" s="226">
        <v>0</v>
      </c>
      <c r="N162" s="226">
        <v>0</v>
      </c>
      <c r="O162" s="226">
        <v>0</v>
      </c>
      <c r="P162" s="226" t="s">
        <v>847</v>
      </c>
      <c r="S162" s="226">
        <v>1</v>
      </c>
      <c r="T162" s="226">
        <v>92786</v>
      </c>
      <c r="U162" s="226">
        <v>0</v>
      </c>
      <c r="V162" s="226">
        <v>92786</v>
      </c>
    </row>
    <row r="163" spans="1:22" ht="38.25" hidden="1">
      <c r="A163" s="370" t="s">
        <v>1112</v>
      </c>
      <c r="B163" s="372" t="s">
        <v>1931</v>
      </c>
      <c r="C163" s="373"/>
      <c r="D163" s="373"/>
      <c r="E163" s="373"/>
      <c r="G163" s="226">
        <v>0</v>
      </c>
      <c r="H163" s="226">
        <v>0</v>
      </c>
      <c r="I163" s="226">
        <v>0</v>
      </c>
      <c r="J163" s="226">
        <v>0</v>
      </c>
      <c r="K163" s="226">
        <v>0</v>
      </c>
      <c r="L163" s="226">
        <v>0</v>
      </c>
      <c r="M163" s="226">
        <v>0</v>
      </c>
      <c r="N163" s="226">
        <v>0</v>
      </c>
      <c r="O163" s="226">
        <v>0</v>
      </c>
      <c r="P163" s="226" t="s">
        <v>847</v>
      </c>
      <c r="S163" s="226">
        <v>1</v>
      </c>
      <c r="T163" s="226">
        <v>92765</v>
      </c>
      <c r="U163" s="226">
        <v>0</v>
      </c>
      <c r="V163" s="226">
        <v>92765</v>
      </c>
    </row>
    <row r="164" spans="1:22" ht="38.25" hidden="1">
      <c r="A164" s="370" t="s">
        <v>1932</v>
      </c>
      <c r="B164" s="372" t="s">
        <v>1933</v>
      </c>
      <c r="C164" s="373"/>
      <c r="D164" s="373"/>
      <c r="E164" s="373"/>
      <c r="G164" s="226">
        <v>0</v>
      </c>
      <c r="H164" s="226">
        <v>0</v>
      </c>
      <c r="I164" s="226">
        <v>0</v>
      </c>
      <c r="J164" s="226">
        <v>0</v>
      </c>
      <c r="K164" s="226">
        <v>0</v>
      </c>
      <c r="L164" s="226">
        <v>0</v>
      </c>
      <c r="M164" s="226">
        <v>0</v>
      </c>
      <c r="N164" s="226">
        <v>0</v>
      </c>
      <c r="O164" s="226">
        <v>0</v>
      </c>
      <c r="P164" s="226" t="s">
        <v>847</v>
      </c>
      <c r="S164" s="226">
        <v>1</v>
      </c>
      <c r="T164" s="226">
        <v>92766</v>
      </c>
      <c r="U164" s="226">
        <v>0</v>
      </c>
      <c r="V164" s="226">
        <v>92766</v>
      </c>
    </row>
    <row r="165" spans="1:22" ht="51" hidden="1">
      <c r="A165" s="370" t="s">
        <v>1113</v>
      </c>
      <c r="B165" s="372" t="s">
        <v>1934</v>
      </c>
      <c r="C165" s="373"/>
      <c r="D165" s="373"/>
      <c r="E165" s="373"/>
      <c r="G165" s="226">
        <v>0</v>
      </c>
      <c r="H165" s="226">
        <v>0</v>
      </c>
      <c r="I165" s="226">
        <v>0</v>
      </c>
      <c r="J165" s="226">
        <v>0</v>
      </c>
      <c r="K165" s="226">
        <v>0</v>
      </c>
      <c r="L165" s="226">
        <v>0</v>
      </c>
      <c r="M165" s="226">
        <v>0</v>
      </c>
      <c r="N165" s="226">
        <v>0</v>
      </c>
      <c r="O165" s="226">
        <v>0</v>
      </c>
      <c r="P165" s="226" t="s">
        <v>847</v>
      </c>
      <c r="S165" s="226">
        <v>1</v>
      </c>
      <c r="T165" s="226">
        <v>92767</v>
      </c>
      <c r="U165" s="226">
        <v>0</v>
      </c>
      <c r="V165" s="226">
        <v>92767</v>
      </c>
    </row>
    <row r="166" spans="1:22" hidden="1">
      <c r="A166" s="370" t="s">
        <v>1114</v>
      </c>
      <c r="B166" s="371">
        <v>420262</v>
      </c>
      <c r="C166" s="373"/>
      <c r="D166" s="373"/>
      <c r="E166" s="373"/>
    </row>
    <row r="167" spans="1:22" ht="25.5" hidden="1">
      <c r="A167" s="370" t="s">
        <v>1115</v>
      </c>
      <c r="B167" s="371">
        <v>420265</v>
      </c>
      <c r="C167" s="373"/>
      <c r="D167" s="373">
        <v>0</v>
      </c>
      <c r="E167" s="373"/>
    </row>
    <row r="168" spans="1:22" ht="51" hidden="1">
      <c r="A168" s="370" t="s">
        <v>1116</v>
      </c>
      <c r="B168" s="372" t="s">
        <v>1117</v>
      </c>
      <c r="C168" s="373"/>
      <c r="D168" s="373"/>
      <c r="E168" s="373"/>
    </row>
    <row r="169" spans="1:22" ht="63.75" hidden="1">
      <c r="A169" s="370" t="s">
        <v>1118</v>
      </c>
      <c r="B169" s="371">
        <v>420267</v>
      </c>
      <c r="C169" s="373">
        <v>0</v>
      </c>
      <c r="D169" s="373">
        <v>0</v>
      </c>
      <c r="E169" s="373"/>
    </row>
    <row r="170" spans="1:22" ht="38.25">
      <c r="A170" s="370" t="s">
        <v>1913</v>
      </c>
      <c r="B170" s="371">
        <v>420266</v>
      </c>
      <c r="C170" s="373">
        <v>0</v>
      </c>
      <c r="D170" s="373">
        <v>6250000</v>
      </c>
      <c r="E170" s="373">
        <v>6162983</v>
      </c>
    </row>
    <row r="171" spans="1:22" ht="76.5">
      <c r="A171" s="370" t="s">
        <v>1119</v>
      </c>
      <c r="B171" s="371">
        <v>420269</v>
      </c>
      <c r="C171" s="373">
        <v>5000000</v>
      </c>
      <c r="D171" s="373">
        <v>6000000</v>
      </c>
      <c r="E171" s="373">
        <v>4963213</v>
      </c>
    </row>
    <row r="172" spans="1:22" ht="38.25">
      <c r="A172" s="380" t="s">
        <v>1120</v>
      </c>
      <c r="B172" s="381">
        <v>420280</v>
      </c>
      <c r="C172" s="373"/>
      <c r="D172" s="373"/>
      <c r="E172" s="373"/>
    </row>
    <row r="173" spans="1:22" ht="25.5">
      <c r="A173" s="380" t="s">
        <v>1838</v>
      </c>
      <c r="B173" s="381">
        <v>420288</v>
      </c>
      <c r="C173" s="373">
        <v>14914000</v>
      </c>
      <c r="D173" s="373">
        <v>23214000</v>
      </c>
      <c r="E173" s="373">
        <v>174335</v>
      </c>
    </row>
    <row r="174" spans="1:22">
      <c r="A174" s="380" t="s">
        <v>1835</v>
      </c>
      <c r="B174" s="381">
        <v>42028801</v>
      </c>
      <c r="C174" s="373">
        <v>12363000</v>
      </c>
      <c r="D174" s="373">
        <v>19338510</v>
      </c>
      <c r="E174" s="373">
        <v>146500</v>
      </c>
    </row>
    <row r="175" spans="1:22">
      <c r="A175" s="380" t="s">
        <v>1836</v>
      </c>
      <c r="B175" s="381">
        <v>42028802</v>
      </c>
      <c r="C175" s="373">
        <v>168000</v>
      </c>
      <c r="D175" s="373">
        <v>168000</v>
      </c>
      <c r="E175" s="373">
        <v>0</v>
      </c>
    </row>
    <row r="176" spans="1:22">
      <c r="A176" s="380" t="s">
        <v>1837</v>
      </c>
      <c r="B176" s="381">
        <v>42028803</v>
      </c>
      <c r="C176" s="373">
        <v>2383000</v>
      </c>
      <c r="D176" s="373">
        <v>3707490</v>
      </c>
      <c r="E176" s="373">
        <v>27835</v>
      </c>
    </row>
    <row r="177" spans="1:87" ht="25.5">
      <c r="A177" s="380" t="s">
        <v>1834</v>
      </c>
      <c r="B177" s="381">
        <v>420289</v>
      </c>
      <c r="C177" s="373">
        <v>6613000</v>
      </c>
      <c r="D177" s="373">
        <v>39963000</v>
      </c>
      <c r="E177" s="373">
        <v>2498460</v>
      </c>
    </row>
    <row r="178" spans="1:87">
      <c r="A178" s="380" t="s">
        <v>1835</v>
      </c>
      <c r="B178" s="381">
        <v>42028901</v>
      </c>
      <c r="C178" s="373">
        <v>5556100</v>
      </c>
      <c r="D178" s="373">
        <v>33157460</v>
      </c>
      <c r="E178" s="373">
        <v>2137893</v>
      </c>
    </row>
    <row r="179" spans="1:87">
      <c r="A179" s="380" t="s">
        <v>1836</v>
      </c>
      <c r="B179" s="381">
        <v>42028902</v>
      </c>
      <c r="C179" s="373">
        <v>0</v>
      </c>
      <c r="D179" s="373">
        <v>420170</v>
      </c>
      <c r="E179" s="373">
        <v>0</v>
      </c>
    </row>
    <row r="180" spans="1:87">
      <c r="A180" s="380" t="s">
        <v>1837</v>
      </c>
      <c r="B180" s="381">
        <v>42028903</v>
      </c>
      <c r="C180" s="373">
        <v>1056900</v>
      </c>
      <c r="D180" s="373">
        <v>6385370</v>
      </c>
      <c r="E180" s="373">
        <v>360567</v>
      </c>
    </row>
    <row r="181" spans="1:87" ht="51">
      <c r="A181" s="370" t="s">
        <v>1121</v>
      </c>
      <c r="B181" s="374" t="s">
        <v>1122</v>
      </c>
      <c r="C181" s="358">
        <f>C182+C183+C185+C186+C187+C236+C235+C234</f>
        <v>16622000</v>
      </c>
      <c r="D181" s="358">
        <f>D182+D183+D185+D186+D187+D236+D235+D234</f>
        <v>11584840</v>
      </c>
      <c r="E181" s="358">
        <f>E182+E183+E185+E186+E187+E236+E235+E234</f>
        <v>681108</v>
      </c>
    </row>
    <row r="182" spans="1:87" ht="38.25" hidden="1">
      <c r="A182" s="370" t="s">
        <v>1123</v>
      </c>
      <c r="B182" s="372" t="s">
        <v>1124</v>
      </c>
      <c r="C182" s="373">
        <v>0</v>
      </c>
      <c r="D182" s="373">
        <v>0</v>
      </c>
      <c r="E182" s="373">
        <v>0</v>
      </c>
      <c r="F182" s="339">
        <f t="shared" ref="F182:BQ182" si="12">F183+F184+F186+F187</f>
        <v>0</v>
      </c>
      <c r="G182" s="340">
        <f t="shared" si="12"/>
        <v>0</v>
      </c>
      <c r="H182" s="340">
        <f t="shared" si="12"/>
        <v>0</v>
      </c>
      <c r="I182" s="340">
        <f t="shared" si="12"/>
        <v>0</v>
      </c>
      <c r="J182" s="340">
        <f t="shared" si="12"/>
        <v>0</v>
      </c>
      <c r="K182" s="340">
        <f t="shared" si="12"/>
        <v>0</v>
      </c>
      <c r="L182" s="340">
        <f t="shared" si="12"/>
        <v>0</v>
      </c>
      <c r="M182" s="340">
        <f t="shared" si="12"/>
        <v>0</v>
      </c>
      <c r="N182" s="340">
        <f t="shared" si="12"/>
        <v>0</v>
      </c>
      <c r="O182" s="340">
        <f t="shared" si="12"/>
        <v>0</v>
      </c>
      <c r="P182" s="340" t="e">
        <f t="shared" si="12"/>
        <v>#VALUE!</v>
      </c>
      <c r="Q182" s="340">
        <f t="shared" si="12"/>
        <v>0</v>
      </c>
      <c r="R182" s="340">
        <f t="shared" si="12"/>
        <v>0</v>
      </c>
      <c r="S182" s="340">
        <f t="shared" si="12"/>
        <v>3</v>
      </c>
      <c r="T182" s="340">
        <f t="shared" si="12"/>
        <v>278295</v>
      </c>
      <c r="U182" s="340">
        <f t="shared" si="12"/>
        <v>0</v>
      </c>
      <c r="V182" s="340">
        <f t="shared" si="12"/>
        <v>278295</v>
      </c>
      <c r="W182" s="340">
        <f t="shared" si="12"/>
        <v>0</v>
      </c>
      <c r="X182" s="340">
        <f t="shared" si="12"/>
        <v>0</v>
      </c>
      <c r="Y182" s="340">
        <f t="shared" si="12"/>
        <v>0</v>
      </c>
      <c r="Z182" s="340">
        <f t="shared" si="12"/>
        <v>0</v>
      </c>
      <c r="AA182" s="340">
        <f t="shared" si="12"/>
        <v>0</v>
      </c>
      <c r="AB182" s="340">
        <f t="shared" si="12"/>
        <v>0</v>
      </c>
      <c r="AC182" s="340">
        <f t="shared" si="12"/>
        <v>0</v>
      </c>
      <c r="AD182" s="340">
        <f t="shared" si="12"/>
        <v>0</v>
      </c>
      <c r="AE182" s="340">
        <f t="shared" si="12"/>
        <v>0</v>
      </c>
      <c r="AF182" s="340">
        <f t="shared" si="12"/>
        <v>0</v>
      </c>
      <c r="AG182" s="340">
        <f t="shared" si="12"/>
        <v>0</v>
      </c>
      <c r="AH182" s="340">
        <f t="shared" si="12"/>
        <v>0</v>
      </c>
      <c r="AI182" s="340">
        <f t="shared" si="12"/>
        <v>0</v>
      </c>
      <c r="AJ182" s="340">
        <f t="shared" si="12"/>
        <v>0</v>
      </c>
      <c r="AK182" s="340">
        <f t="shared" si="12"/>
        <v>0</v>
      </c>
      <c r="AL182" s="340">
        <f t="shared" si="12"/>
        <v>0</v>
      </c>
      <c r="AM182" s="340">
        <f t="shared" si="12"/>
        <v>0</v>
      </c>
      <c r="AN182" s="340">
        <f t="shared" si="12"/>
        <v>0</v>
      </c>
      <c r="AO182" s="340">
        <f t="shared" si="12"/>
        <v>0</v>
      </c>
      <c r="AP182" s="340">
        <f t="shared" si="12"/>
        <v>0</v>
      </c>
      <c r="AQ182" s="340">
        <f t="shared" si="12"/>
        <v>0</v>
      </c>
      <c r="AR182" s="340">
        <f t="shared" si="12"/>
        <v>0</v>
      </c>
      <c r="AS182" s="340">
        <f t="shared" si="12"/>
        <v>0</v>
      </c>
      <c r="AT182" s="340">
        <f t="shared" si="12"/>
        <v>0</v>
      </c>
      <c r="AU182" s="340">
        <f t="shared" si="12"/>
        <v>0</v>
      </c>
      <c r="AV182" s="340">
        <f t="shared" si="12"/>
        <v>0</v>
      </c>
      <c r="AW182" s="340">
        <f t="shared" si="12"/>
        <v>0</v>
      </c>
      <c r="AX182" s="340">
        <f t="shared" si="12"/>
        <v>0</v>
      </c>
      <c r="AY182" s="340">
        <f t="shared" si="12"/>
        <v>0</v>
      </c>
      <c r="AZ182" s="340">
        <f t="shared" si="12"/>
        <v>0</v>
      </c>
      <c r="BA182" s="340">
        <f t="shared" si="12"/>
        <v>0</v>
      </c>
      <c r="BB182" s="340">
        <f t="shared" si="12"/>
        <v>0</v>
      </c>
      <c r="BC182" s="340">
        <f t="shared" si="12"/>
        <v>0</v>
      </c>
      <c r="BD182" s="340">
        <f t="shared" si="12"/>
        <v>0</v>
      </c>
      <c r="BE182" s="340">
        <f t="shared" si="12"/>
        <v>0</v>
      </c>
      <c r="BF182" s="340">
        <f t="shared" si="12"/>
        <v>0</v>
      </c>
      <c r="BG182" s="340">
        <f t="shared" si="12"/>
        <v>0</v>
      </c>
      <c r="BH182" s="340">
        <f t="shared" si="12"/>
        <v>0</v>
      </c>
      <c r="BI182" s="340">
        <f t="shared" si="12"/>
        <v>0</v>
      </c>
      <c r="BJ182" s="340">
        <f t="shared" si="12"/>
        <v>0</v>
      </c>
      <c r="BK182" s="340">
        <f t="shared" si="12"/>
        <v>0</v>
      </c>
      <c r="BL182" s="340">
        <f t="shared" si="12"/>
        <v>0</v>
      </c>
      <c r="BM182" s="340">
        <f t="shared" si="12"/>
        <v>0</v>
      </c>
      <c r="BN182" s="340">
        <f t="shared" si="12"/>
        <v>0</v>
      </c>
      <c r="BO182" s="340">
        <f t="shared" si="12"/>
        <v>0</v>
      </c>
      <c r="BP182" s="340">
        <f t="shared" si="12"/>
        <v>0</v>
      </c>
      <c r="BQ182" s="340">
        <f t="shared" si="12"/>
        <v>0</v>
      </c>
      <c r="BR182" s="340">
        <f t="shared" ref="BR182:CI182" si="13">BR183+BR184+BR186+BR187</f>
        <v>0</v>
      </c>
      <c r="BS182" s="340">
        <f t="shared" si="13"/>
        <v>0</v>
      </c>
      <c r="BT182" s="340">
        <f t="shared" si="13"/>
        <v>0</v>
      </c>
      <c r="BU182" s="340">
        <f t="shared" si="13"/>
        <v>0</v>
      </c>
      <c r="BV182" s="340">
        <f t="shared" si="13"/>
        <v>0</v>
      </c>
      <c r="BW182" s="340">
        <f t="shared" si="13"/>
        <v>0</v>
      </c>
      <c r="BX182" s="340">
        <f t="shared" si="13"/>
        <v>0</v>
      </c>
      <c r="BY182" s="340">
        <f t="shared" si="13"/>
        <v>0</v>
      </c>
      <c r="BZ182" s="340">
        <f t="shared" si="13"/>
        <v>0</v>
      </c>
      <c r="CA182" s="340">
        <f t="shared" si="13"/>
        <v>0</v>
      </c>
      <c r="CB182" s="340">
        <f t="shared" si="13"/>
        <v>0</v>
      </c>
      <c r="CC182" s="340">
        <f t="shared" si="13"/>
        <v>0</v>
      </c>
      <c r="CD182" s="340">
        <f t="shared" si="13"/>
        <v>0</v>
      </c>
      <c r="CE182" s="340">
        <f t="shared" si="13"/>
        <v>0</v>
      </c>
      <c r="CF182" s="340">
        <f t="shared" si="13"/>
        <v>0</v>
      </c>
      <c r="CG182" s="340">
        <f t="shared" si="13"/>
        <v>0</v>
      </c>
      <c r="CH182" s="340">
        <f t="shared" si="13"/>
        <v>0</v>
      </c>
      <c r="CI182" s="340">
        <f t="shared" si="13"/>
        <v>0</v>
      </c>
    </row>
    <row r="183" spans="1:87" ht="63.75" hidden="1">
      <c r="A183" s="370" t="s">
        <v>1125</v>
      </c>
      <c r="B183" s="372" t="s">
        <v>1126</v>
      </c>
      <c r="C183" s="373">
        <v>0</v>
      </c>
      <c r="D183" s="373">
        <v>0</v>
      </c>
      <c r="E183" s="373">
        <v>0</v>
      </c>
      <c r="G183" s="226">
        <v>0</v>
      </c>
      <c r="H183" s="226">
        <v>0</v>
      </c>
      <c r="I183" s="226">
        <v>0</v>
      </c>
      <c r="J183" s="226">
        <v>0</v>
      </c>
      <c r="K183" s="226">
        <v>0</v>
      </c>
      <c r="L183" s="226">
        <v>0</v>
      </c>
      <c r="M183" s="226">
        <v>0</v>
      </c>
      <c r="N183" s="226">
        <v>0</v>
      </c>
      <c r="O183" s="226">
        <v>0</v>
      </c>
      <c r="P183" s="226" t="s">
        <v>847</v>
      </c>
      <c r="S183" s="226">
        <v>1</v>
      </c>
      <c r="T183" s="226">
        <v>92745</v>
      </c>
      <c r="U183" s="226">
        <v>0</v>
      </c>
      <c r="V183" s="226">
        <v>92745</v>
      </c>
    </row>
    <row r="184" spans="1:87" ht="51" hidden="1">
      <c r="A184" s="370" t="s">
        <v>1127</v>
      </c>
      <c r="B184" s="372" t="s">
        <v>1128</v>
      </c>
      <c r="C184" s="373">
        <v>0</v>
      </c>
      <c r="D184" s="373">
        <v>0</v>
      </c>
      <c r="E184" s="373">
        <v>0</v>
      </c>
      <c r="G184" s="226">
        <v>0</v>
      </c>
      <c r="H184" s="226">
        <v>0</v>
      </c>
      <c r="I184" s="226">
        <v>0</v>
      </c>
      <c r="J184" s="226">
        <v>0</v>
      </c>
      <c r="K184" s="226">
        <v>0</v>
      </c>
      <c r="L184" s="226">
        <v>0</v>
      </c>
      <c r="M184" s="226">
        <v>0</v>
      </c>
      <c r="N184" s="226">
        <v>0</v>
      </c>
      <c r="O184" s="226">
        <v>0</v>
      </c>
      <c r="P184" s="226" t="s">
        <v>847</v>
      </c>
      <c r="S184" s="226">
        <v>1</v>
      </c>
      <c r="T184" s="226">
        <v>92746</v>
      </c>
      <c r="U184" s="226">
        <v>0</v>
      </c>
      <c r="V184" s="226">
        <v>92746</v>
      </c>
    </row>
    <row r="185" spans="1:87" ht="51" hidden="1">
      <c r="A185" s="370" t="s">
        <v>1129</v>
      </c>
      <c r="B185" s="372" t="s">
        <v>1130</v>
      </c>
      <c r="C185" s="373">
        <v>0</v>
      </c>
      <c r="D185" s="373">
        <v>0</v>
      </c>
      <c r="E185" s="373">
        <v>0</v>
      </c>
      <c r="G185" s="226">
        <v>0</v>
      </c>
      <c r="H185" s="226">
        <v>0</v>
      </c>
      <c r="I185" s="226">
        <v>0</v>
      </c>
      <c r="J185" s="226">
        <v>0</v>
      </c>
      <c r="K185" s="226">
        <v>0</v>
      </c>
      <c r="L185" s="226">
        <v>0</v>
      </c>
      <c r="M185" s="226">
        <v>0</v>
      </c>
      <c r="N185" s="226">
        <v>0</v>
      </c>
      <c r="O185" s="226">
        <v>0</v>
      </c>
      <c r="P185" s="226" t="s">
        <v>847</v>
      </c>
      <c r="S185" s="226">
        <v>1</v>
      </c>
      <c r="T185" s="226">
        <v>92761</v>
      </c>
      <c r="U185" s="226">
        <v>0</v>
      </c>
      <c r="V185" s="226">
        <v>92761</v>
      </c>
    </row>
    <row r="186" spans="1:87" ht="63.75" hidden="1">
      <c r="A186" s="370" t="s">
        <v>1131</v>
      </c>
      <c r="B186" s="382" t="s">
        <v>1132</v>
      </c>
      <c r="C186" s="383"/>
      <c r="D186" s="383"/>
      <c r="E186" s="373"/>
      <c r="G186" s="226">
        <v>0</v>
      </c>
      <c r="H186" s="226">
        <v>0</v>
      </c>
      <c r="I186" s="226">
        <v>0</v>
      </c>
      <c r="J186" s="226">
        <v>0</v>
      </c>
      <c r="K186" s="226">
        <v>0</v>
      </c>
      <c r="L186" s="226">
        <v>0</v>
      </c>
      <c r="M186" s="226">
        <v>0</v>
      </c>
      <c r="N186" s="226">
        <v>0</v>
      </c>
      <c r="O186" s="226">
        <v>0</v>
      </c>
      <c r="P186" s="226" t="s">
        <v>847</v>
      </c>
      <c r="S186" s="226">
        <v>1</v>
      </c>
      <c r="T186" s="226">
        <v>92804</v>
      </c>
      <c r="U186" s="226">
        <v>0</v>
      </c>
      <c r="V186" s="226">
        <v>92804</v>
      </c>
    </row>
    <row r="187" spans="1:87" ht="52.5" hidden="1" customHeight="1">
      <c r="A187" s="380" t="s">
        <v>1133</v>
      </c>
      <c r="B187" s="381">
        <v>430234</v>
      </c>
      <c r="C187" s="373">
        <v>0</v>
      </c>
      <c r="D187" s="373">
        <v>0</v>
      </c>
      <c r="E187" s="373">
        <v>0</v>
      </c>
    </row>
    <row r="188" spans="1:87" ht="53.25" hidden="1" customHeight="1">
      <c r="A188" s="370" t="s">
        <v>1134</v>
      </c>
      <c r="B188" s="384" t="s">
        <v>1135</v>
      </c>
      <c r="C188" s="358">
        <f>SUM(C189+C193+C197+C213+C225+C221)</f>
        <v>0</v>
      </c>
      <c r="D188" s="358">
        <f>SUM(D189+D193+D197+D213+D225+D221)</f>
        <v>0</v>
      </c>
      <c r="E188" s="358">
        <f>SUM(E189+E193+E197+E213+E225+E221)</f>
        <v>0</v>
      </c>
    </row>
    <row r="189" spans="1:87" ht="25.5" hidden="1">
      <c r="A189" s="370" t="s">
        <v>1136</v>
      </c>
      <c r="B189" s="372" t="s">
        <v>1137</v>
      </c>
      <c r="C189" s="373">
        <f>C190+C191+C192</f>
        <v>0</v>
      </c>
      <c r="D189" s="373">
        <f>D190+D191+D192</f>
        <v>0</v>
      </c>
      <c r="E189" s="373">
        <f>E190+E191+E192</f>
        <v>0</v>
      </c>
      <c r="G189" s="226">
        <v>0</v>
      </c>
      <c r="H189" s="226">
        <v>-1284169</v>
      </c>
      <c r="I189" s="226">
        <v>0</v>
      </c>
      <c r="J189" s="226">
        <v>0</v>
      </c>
      <c r="K189" s="226">
        <v>0</v>
      </c>
      <c r="L189" s="226">
        <v>0</v>
      </c>
      <c r="M189" s="226">
        <v>0</v>
      </c>
      <c r="N189" s="226">
        <v>0</v>
      </c>
      <c r="O189" s="226">
        <v>0</v>
      </c>
      <c r="P189" s="226" t="s">
        <v>847</v>
      </c>
      <c r="S189" s="226">
        <v>1</v>
      </c>
      <c r="T189" s="226">
        <v>92747</v>
      </c>
      <c r="U189" s="226">
        <v>0</v>
      </c>
      <c r="V189" s="226">
        <v>92747</v>
      </c>
    </row>
    <row r="190" spans="1:87" ht="25.5" hidden="1">
      <c r="A190" s="370" t="s">
        <v>383</v>
      </c>
      <c r="B190" s="372" t="s">
        <v>1138</v>
      </c>
      <c r="C190" s="373"/>
      <c r="D190" s="373"/>
      <c r="E190" s="373"/>
      <c r="G190" s="226">
        <v>0</v>
      </c>
      <c r="H190" s="226">
        <v>-688744</v>
      </c>
      <c r="I190" s="226">
        <v>0</v>
      </c>
      <c r="J190" s="226">
        <v>0</v>
      </c>
      <c r="K190" s="226">
        <v>0</v>
      </c>
      <c r="L190" s="226">
        <v>0</v>
      </c>
      <c r="M190" s="226">
        <v>0</v>
      </c>
      <c r="N190" s="226">
        <v>0</v>
      </c>
      <c r="O190" s="226">
        <v>0</v>
      </c>
      <c r="P190" s="226" t="s">
        <v>847</v>
      </c>
      <c r="S190" s="226">
        <v>1</v>
      </c>
      <c r="T190" s="226">
        <v>92748</v>
      </c>
      <c r="U190" s="226">
        <v>0</v>
      </c>
      <c r="V190" s="226">
        <v>92748</v>
      </c>
    </row>
    <row r="191" spans="1:87" ht="25.5" hidden="1">
      <c r="A191" s="370" t="s">
        <v>1139</v>
      </c>
      <c r="B191" s="372" t="s">
        <v>1140</v>
      </c>
      <c r="C191" s="373"/>
      <c r="D191" s="373"/>
      <c r="E191" s="373"/>
      <c r="G191" s="226">
        <v>0</v>
      </c>
      <c r="H191" s="226">
        <v>0</v>
      </c>
      <c r="I191" s="226">
        <v>0</v>
      </c>
      <c r="J191" s="226">
        <v>0</v>
      </c>
      <c r="K191" s="226">
        <v>0</v>
      </c>
      <c r="L191" s="226">
        <v>0</v>
      </c>
      <c r="M191" s="226">
        <v>0</v>
      </c>
      <c r="N191" s="226">
        <v>0</v>
      </c>
      <c r="O191" s="226">
        <v>0</v>
      </c>
      <c r="P191" s="226" t="s">
        <v>847</v>
      </c>
      <c r="S191" s="226">
        <v>1</v>
      </c>
      <c r="T191" s="226">
        <v>92763</v>
      </c>
      <c r="U191" s="226">
        <v>0</v>
      </c>
      <c r="V191" s="226">
        <v>92763</v>
      </c>
    </row>
    <row r="192" spans="1:87" ht="29.25" hidden="1" customHeight="1">
      <c r="A192" s="370" t="s">
        <v>393</v>
      </c>
      <c r="B192" s="372" t="s">
        <v>1141</v>
      </c>
      <c r="C192" s="373"/>
      <c r="D192" s="373"/>
      <c r="E192" s="373"/>
      <c r="G192" s="226">
        <v>0</v>
      </c>
      <c r="H192" s="226">
        <v>-111044</v>
      </c>
      <c r="I192" s="226">
        <v>0</v>
      </c>
      <c r="J192" s="226">
        <v>0</v>
      </c>
      <c r="K192" s="226">
        <v>0</v>
      </c>
      <c r="L192" s="226">
        <v>0</v>
      </c>
      <c r="M192" s="226">
        <v>0</v>
      </c>
      <c r="N192" s="226">
        <v>0</v>
      </c>
      <c r="O192" s="226">
        <v>0</v>
      </c>
      <c r="P192" s="226" t="s">
        <v>847</v>
      </c>
      <c r="S192" s="226">
        <v>1</v>
      </c>
      <c r="T192" s="226">
        <v>92759</v>
      </c>
      <c r="U192" s="226">
        <v>0</v>
      </c>
      <c r="V192" s="226">
        <v>92759</v>
      </c>
    </row>
    <row r="193" spans="1:22" hidden="1">
      <c r="A193" s="370" t="s">
        <v>1142</v>
      </c>
      <c r="B193" s="372" t="s">
        <v>1143</v>
      </c>
      <c r="C193" s="373">
        <f>C194+C195</f>
        <v>0</v>
      </c>
      <c r="D193" s="373">
        <f>D194+D195</f>
        <v>0</v>
      </c>
      <c r="E193" s="373">
        <f>E194+E195</f>
        <v>0</v>
      </c>
      <c r="G193" s="226">
        <v>0</v>
      </c>
      <c r="H193" s="226">
        <v>-577700</v>
      </c>
      <c r="I193" s="226">
        <v>0</v>
      </c>
      <c r="J193" s="226">
        <v>0</v>
      </c>
      <c r="K193" s="226">
        <v>0</v>
      </c>
      <c r="L193" s="226">
        <v>0</v>
      </c>
      <c r="M193" s="226">
        <v>0</v>
      </c>
      <c r="N193" s="226">
        <v>0</v>
      </c>
      <c r="O193" s="226">
        <v>0</v>
      </c>
      <c r="P193" s="226" t="s">
        <v>847</v>
      </c>
      <c r="S193" s="226">
        <v>1</v>
      </c>
      <c r="T193" s="226">
        <v>92768</v>
      </c>
      <c r="U193" s="226">
        <v>0</v>
      </c>
      <c r="V193" s="226">
        <v>92768</v>
      </c>
    </row>
    <row r="194" spans="1:22" ht="25.5" hidden="1">
      <c r="A194" s="370" t="s">
        <v>383</v>
      </c>
      <c r="B194" s="372" t="s">
        <v>1144</v>
      </c>
      <c r="C194" s="373"/>
      <c r="D194" s="373"/>
      <c r="E194" s="373"/>
      <c r="G194" s="226">
        <v>0</v>
      </c>
      <c r="H194" s="226">
        <v>-595425</v>
      </c>
      <c r="I194" s="226">
        <v>0</v>
      </c>
      <c r="J194" s="226">
        <v>0</v>
      </c>
      <c r="K194" s="226">
        <v>0</v>
      </c>
      <c r="L194" s="226">
        <v>0</v>
      </c>
      <c r="M194" s="226">
        <v>0</v>
      </c>
      <c r="N194" s="226">
        <v>0</v>
      </c>
      <c r="O194" s="226">
        <v>0</v>
      </c>
      <c r="P194" s="226" t="s">
        <v>847</v>
      </c>
      <c r="S194" s="226">
        <v>1</v>
      </c>
      <c r="T194" s="226">
        <v>92749</v>
      </c>
      <c r="U194" s="226">
        <v>0</v>
      </c>
      <c r="V194" s="226">
        <v>92749</v>
      </c>
    </row>
    <row r="195" spans="1:22" ht="25.5" hidden="1">
      <c r="A195" s="370" t="s">
        <v>1145</v>
      </c>
      <c r="B195" s="372" t="s">
        <v>1146</v>
      </c>
      <c r="C195" s="373"/>
      <c r="D195" s="373"/>
      <c r="E195" s="373"/>
      <c r="G195" s="226">
        <v>0</v>
      </c>
      <c r="H195" s="226">
        <v>-197266</v>
      </c>
      <c r="I195" s="226">
        <v>0</v>
      </c>
      <c r="J195" s="226">
        <v>0</v>
      </c>
      <c r="K195" s="226">
        <v>0</v>
      </c>
      <c r="L195" s="226">
        <v>0</v>
      </c>
      <c r="M195" s="226">
        <v>0</v>
      </c>
      <c r="N195" s="226">
        <v>0</v>
      </c>
      <c r="O195" s="226">
        <v>0</v>
      </c>
      <c r="P195" s="226" t="s">
        <v>847</v>
      </c>
      <c r="S195" s="226">
        <v>1</v>
      </c>
      <c r="T195" s="226">
        <v>92769</v>
      </c>
      <c r="U195" s="226">
        <v>0</v>
      </c>
      <c r="V195" s="226">
        <v>92769</v>
      </c>
    </row>
    <row r="196" spans="1:22" hidden="1">
      <c r="A196" s="370" t="s">
        <v>393</v>
      </c>
      <c r="B196" s="372" t="s">
        <v>1147</v>
      </c>
      <c r="C196" s="373"/>
      <c r="D196" s="373"/>
      <c r="E196" s="373"/>
      <c r="G196" s="226">
        <v>0</v>
      </c>
      <c r="H196" s="226">
        <v>-398159</v>
      </c>
      <c r="I196" s="226">
        <v>0</v>
      </c>
      <c r="J196" s="226">
        <v>0</v>
      </c>
      <c r="K196" s="226">
        <v>0</v>
      </c>
      <c r="L196" s="226">
        <v>0</v>
      </c>
      <c r="M196" s="226">
        <v>0</v>
      </c>
      <c r="N196" s="226">
        <v>0</v>
      </c>
      <c r="O196" s="226">
        <v>0</v>
      </c>
      <c r="P196" s="226" t="s">
        <v>847</v>
      </c>
      <c r="S196" s="226">
        <v>1</v>
      </c>
      <c r="T196" s="226">
        <v>92770</v>
      </c>
      <c r="U196" s="226">
        <v>0</v>
      </c>
      <c r="V196" s="226">
        <v>92770</v>
      </c>
    </row>
    <row r="197" spans="1:22" hidden="1">
      <c r="A197" s="370" t="s">
        <v>1148</v>
      </c>
      <c r="B197" s="372" t="s">
        <v>1149</v>
      </c>
      <c r="C197" s="373">
        <f>C198+C199+C200</f>
        <v>0</v>
      </c>
      <c r="D197" s="373">
        <f>D198+D199+D200</f>
        <v>0</v>
      </c>
      <c r="E197" s="373">
        <f>E198+E199+E200</f>
        <v>0</v>
      </c>
      <c r="G197" s="226">
        <v>0</v>
      </c>
      <c r="H197" s="226">
        <v>0</v>
      </c>
      <c r="I197" s="226">
        <v>0</v>
      </c>
      <c r="J197" s="226">
        <v>0</v>
      </c>
      <c r="K197" s="226">
        <v>0</v>
      </c>
      <c r="L197" s="226">
        <v>0</v>
      </c>
      <c r="M197" s="226">
        <v>0</v>
      </c>
      <c r="N197" s="226">
        <v>0</v>
      </c>
      <c r="O197" s="226">
        <v>0</v>
      </c>
      <c r="P197" s="226" t="s">
        <v>847</v>
      </c>
      <c r="S197" s="226">
        <v>1</v>
      </c>
      <c r="T197" s="226">
        <v>92801</v>
      </c>
      <c r="U197" s="226">
        <v>0</v>
      </c>
      <c r="V197" s="226">
        <v>92801</v>
      </c>
    </row>
    <row r="198" spans="1:22" ht="25.5" hidden="1">
      <c r="A198" s="370" t="s">
        <v>383</v>
      </c>
      <c r="B198" s="372" t="s">
        <v>1150</v>
      </c>
      <c r="C198" s="373"/>
      <c r="D198" s="373"/>
      <c r="E198" s="373"/>
      <c r="G198" s="226">
        <v>0</v>
      </c>
      <c r="H198" s="226">
        <v>0</v>
      </c>
      <c r="I198" s="226">
        <v>0</v>
      </c>
      <c r="J198" s="226">
        <v>0</v>
      </c>
      <c r="K198" s="226">
        <v>0</v>
      </c>
      <c r="L198" s="226">
        <v>0</v>
      </c>
      <c r="M198" s="226">
        <v>0</v>
      </c>
      <c r="N198" s="226">
        <v>0</v>
      </c>
      <c r="O198" s="226">
        <v>0</v>
      </c>
      <c r="P198" s="226" t="s">
        <v>847</v>
      </c>
      <c r="S198" s="226">
        <v>1</v>
      </c>
      <c r="T198" s="226">
        <v>92730</v>
      </c>
      <c r="U198" s="226">
        <v>0</v>
      </c>
      <c r="V198" s="226">
        <v>92730</v>
      </c>
    </row>
    <row r="199" spans="1:22" ht="25.5" hidden="1">
      <c r="A199" s="370" t="s">
        <v>1139</v>
      </c>
      <c r="B199" s="372" t="s">
        <v>1151</v>
      </c>
      <c r="C199" s="373"/>
      <c r="D199" s="373"/>
      <c r="E199" s="373"/>
      <c r="G199" s="226">
        <v>0</v>
      </c>
      <c r="H199" s="226">
        <v>0</v>
      </c>
      <c r="I199" s="226">
        <v>0</v>
      </c>
      <c r="J199" s="226">
        <v>0</v>
      </c>
      <c r="K199" s="226">
        <v>0</v>
      </c>
      <c r="L199" s="226">
        <v>0</v>
      </c>
      <c r="M199" s="226">
        <v>0</v>
      </c>
      <c r="N199" s="226">
        <v>0</v>
      </c>
      <c r="O199" s="226">
        <v>0</v>
      </c>
      <c r="P199" s="226" t="s">
        <v>847</v>
      </c>
      <c r="S199" s="226">
        <v>1</v>
      </c>
      <c r="T199" s="226">
        <v>92802</v>
      </c>
      <c r="U199" s="226">
        <v>0</v>
      </c>
      <c r="V199" s="226">
        <v>92802</v>
      </c>
    </row>
    <row r="200" spans="1:22" hidden="1">
      <c r="A200" s="370" t="s">
        <v>393</v>
      </c>
      <c r="B200" s="372" t="s">
        <v>1152</v>
      </c>
      <c r="C200" s="373">
        <v>0</v>
      </c>
      <c r="D200" s="373">
        <v>0</v>
      </c>
      <c r="E200" s="373"/>
      <c r="G200" s="226">
        <v>0</v>
      </c>
      <c r="H200" s="226">
        <v>0</v>
      </c>
      <c r="I200" s="226">
        <v>0</v>
      </c>
      <c r="J200" s="226">
        <v>0</v>
      </c>
      <c r="K200" s="226">
        <v>0</v>
      </c>
      <c r="L200" s="226">
        <v>0</v>
      </c>
      <c r="M200" s="226">
        <v>0</v>
      </c>
      <c r="N200" s="226">
        <v>0</v>
      </c>
      <c r="O200" s="226">
        <v>0</v>
      </c>
      <c r="P200" s="226" t="s">
        <v>847</v>
      </c>
      <c r="S200" s="226">
        <v>1</v>
      </c>
      <c r="T200" s="226">
        <v>92782</v>
      </c>
      <c r="U200" s="226">
        <v>0</v>
      </c>
      <c r="V200" s="226">
        <v>92782</v>
      </c>
    </row>
    <row r="201" spans="1:22" ht="25.5" hidden="1">
      <c r="A201" s="370" t="s">
        <v>1153</v>
      </c>
      <c r="B201" s="372" t="s">
        <v>1154</v>
      </c>
      <c r="C201" s="373">
        <f>C202+C203</f>
        <v>0</v>
      </c>
      <c r="D201" s="373">
        <f>D202+D203</f>
        <v>0</v>
      </c>
      <c r="E201" s="373"/>
      <c r="G201" s="226">
        <v>0</v>
      </c>
      <c r="H201" s="226">
        <v>0</v>
      </c>
      <c r="I201" s="226">
        <v>0</v>
      </c>
      <c r="J201" s="226">
        <v>0</v>
      </c>
      <c r="K201" s="226">
        <v>0</v>
      </c>
      <c r="L201" s="226">
        <v>0</v>
      </c>
      <c r="M201" s="226">
        <v>0</v>
      </c>
      <c r="N201" s="226">
        <v>0</v>
      </c>
      <c r="O201" s="226">
        <v>0</v>
      </c>
      <c r="P201" s="226" t="s">
        <v>847</v>
      </c>
      <c r="S201" s="226">
        <v>1</v>
      </c>
      <c r="T201" s="226">
        <v>92774</v>
      </c>
      <c r="U201" s="226">
        <v>0</v>
      </c>
      <c r="V201" s="226">
        <v>92774</v>
      </c>
    </row>
    <row r="202" spans="1:22" ht="25.5" hidden="1">
      <c r="A202" s="370" t="s">
        <v>383</v>
      </c>
      <c r="B202" s="372" t="s">
        <v>1155</v>
      </c>
      <c r="C202" s="373"/>
      <c r="D202" s="373"/>
      <c r="E202" s="373"/>
      <c r="G202" s="226">
        <v>0</v>
      </c>
      <c r="H202" s="226">
        <v>0</v>
      </c>
      <c r="I202" s="226">
        <v>0</v>
      </c>
      <c r="J202" s="226">
        <v>0</v>
      </c>
      <c r="K202" s="226">
        <v>0</v>
      </c>
      <c r="L202" s="226">
        <v>0</v>
      </c>
      <c r="M202" s="226">
        <v>0</v>
      </c>
      <c r="N202" s="226">
        <v>0</v>
      </c>
      <c r="O202" s="226">
        <v>0</v>
      </c>
      <c r="P202" s="226" t="s">
        <v>847</v>
      </c>
      <c r="S202" s="226">
        <v>1</v>
      </c>
      <c r="T202" s="226">
        <v>92751</v>
      </c>
      <c r="U202" s="226">
        <v>0</v>
      </c>
      <c r="V202" s="226">
        <v>92751</v>
      </c>
    </row>
    <row r="203" spans="1:22" ht="25.5" hidden="1">
      <c r="A203" s="370" t="s">
        <v>1156</v>
      </c>
      <c r="B203" s="372" t="s">
        <v>1157</v>
      </c>
      <c r="C203" s="373"/>
      <c r="D203" s="373"/>
      <c r="E203" s="373"/>
      <c r="G203" s="226">
        <v>0</v>
      </c>
      <c r="H203" s="226">
        <v>0</v>
      </c>
      <c r="I203" s="226">
        <v>0</v>
      </c>
      <c r="J203" s="226">
        <v>0</v>
      </c>
      <c r="K203" s="226">
        <v>0</v>
      </c>
      <c r="L203" s="226">
        <v>0</v>
      </c>
      <c r="M203" s="226">
        <v>0</v>
      </c>
      <c r="N203" s="226">
        <v>0</v>
      </c>
      <c r="O203" s="226">
        <v>0</v>
      </c>
      <c r="P203" s="226" t="s">
        <v>847</v>
      </c>
      <c r="S203" s="226">
        <v>1</v>
      </c>
      <c r="T203" s="226">
        <v>92775</v>
      </c>
      <c r="U203" s="226">
        <v>0</v>
      </c>
      <c r="V203" s="226">
        <v>92775</v>
      </c>
    </row>
    <row r="204" spans="1:22" hidden="1">
      <c r="A204" s="370" t="s">
        <v>393</v>
      </c>
      <c r="B204" s="372" t="s">
        <v>1158</v>
      </c>
      <c r="C204" s="373">
        <v>0</v>
      </c>
      <c r="D204" s="373">
        <v>0</v>
      </c>
      <c r="E204" s="373"/>
      <c r="G204" s="226">
        <v>0</v>
      </c>
      <c r="H204" s="226">
        <v>0</v>
      </c>
      <c r="I204" s="226">
        <v>0</v>
      </c>
      <c r="J204" s="226">
        <v>0</v>
      </c>
      <c r="K204" s="226">
        <v>0</v>
      </c>
      <c r="L204" s="226">
        <v>0</v>
      </c>
      <c r="M204" s="226">
        <v>0</v>
      </c>
      <c r="N204" s="226">
        <v>0</v>
      </c>
      <c r="O204" s="226">
        <v>0</v>
      </c>
      <c r="P204" s="226" t="s">
        <v>847</v>
      </c>
      <c r="S204" s="226">
        <v>1</v>
      </c>
      <c r="T204" s="226">
        <v>92787</v>
      </c>
      <c r="U204" s="226">
        <v>0</v>
      </c>
      <c r="V204" s="226">
        <v>92787</v>
      </c>
    </row>
    <row r="205" spans="1:22" hidden="1">
      <c r="A205" s="370" t="s">
        <v>1159</v>
      </c>
      <c r="B205" s="372" t="s">
        <v>1160</v>
      </c>
      <c r="C205" s="373">
        <v>0</v>
      </c>
      <c r="D205" s="373">
        <v>0</v>
      </c>
      <c r="E205" s="373"/>
      <c r="G205" s="226">
        <v>0</v>
      </c>
      <c r="H205" s="226">
        <v>0</v>
      </c>
      <c r="I205" s="226">
        <v>0</v>
      </c>
      <c r="J205" s="226">
        <v>0</v>
      </c>
      <c r="K205" s="226">
        <v>0</v>
      </c>
      <c r="L205" s="226">
        <v>0</v>
      </c>
      <c r="M205" s="226">
        <v>0</v>
      </c>
      <c r="N205" s="226">
        <v>0</v>
      </c>
      <c r="O205" s="226">
        <v>0</v>
      </c>
      <c r="P205" s="226" t="s">
        <v>847</v>
      </c>
      <c r="S205" s="226">
        <v>1</v>
      </c>
      <c r="T205" s="226">
        <v>92794</v>
      </c>
      <c r="U205" s="226">
        <v>0</v>
      </c>
      <c r="V205" s="226">
        <v>92794</v>
      </c>
    </row>
    <row r="206" spans="1:22" ht="25.5" hidden="1">
      <c r="A206" s="370" t="s">
        <v>383</v>
      </c>
      <c r="B206" s="372" t="s">
        <v>1161</v>
      </c>
      <c r="C206" s="373">
        <v>0</v>
      </c>
      <c r="D206" s="373">
        <v>0</v>
      </c>
      <c r="E206" s="373"/>
      <c r="G206" s="226">
        <v>0</v>
      </c>
      <c r="H206" s="226">
        <v>0</v>
      </c>
      <c r="I206" s="226">
        <v>0</v>
      </c>
      <c r="J206" s="226">
        <v>0</v>
      </c>
      <c r="K206" s="226">
        <v>0</v>
      </c>
      <c r="L206" s="226">
        <v>0</v>
      </c>
      <c r="M206" s="226">
        <v>0</v>
      </c>
      <c r="N206" s="226">
        <v>0</v>
      </c>
      <c r="O206" s="226">
        <v>0</v>
      </c>
      <c r="P206" s="226" t="s">
        <v>847</v>
      </c>
      <c r="S206" s="226">
        <v>1</v>
      </c>
      <c r="T206" s="226">
        <v>92754</v>
      </c>
      <c r="U206" s="226">
        <v>0</v>
      </c>
      <c r="V206" s="226">
        <v>92754</v>
      </c>
    </row>
    <row r="207" spans="1:22" ht="25.5" hidden="1">
      <c r="A207" s="370" t="s">
        <v>1139</v>
      </c>
      <c r="B207" s="372" t="s">
        <v>1162</v>
      </c>
      <c r="C207" s="373">
        <v>0</v>
      </c>
      <c r="D207" s="373">
        <v>0</v>
      </c>
      <c r="E207" s="373"/>
      <c r="G207" s="226">
        <v>0</v>
      </c>
      <c r="H207" s="226">
        <v>0</v>
      </c>
      <c r="I207" s="226">
        <v>0</v>
      </c>
      <c r="J207" s="226">
        <v>0</v>
      </c>
      <c r="K207" s="226">
        <v>0</v>
      </c>
      <c r="L207" s="226">
        <v>0</v>
      </c>
      <c r="M207" s="226">
        <v>0</v>
      </c>
      <c r="N207" s="226">
        <v>0</v>
      </c>
      <c r="O207" s="226">
        <v>0</v>
      </c>
      <c r="P207" s="226" t="s">
        <v>847</v>
      </c>
      <c r="S207" s="226">
        <v>1</v>
      </c>
      <c r="T207" s="226">
        <v>92792</v>
      </c>
      <c r="U207" s="226">
        <v>0</v>
      </c>
      <c r="V207" s="226">
        <v>92792</v>
      </c>
    </row>
    <row r="208" spans="1:22" hidden="1">
      <c r="A208" s="370" t="s">
        <v>393</v>
      </c>
      <c r="B208" s="372" t="s">
        <v>1163</v>
      </c>
      <c r="C208" s="373">
        <v>0</v>
      </c>
      <c r="D208" s="373">
        <v>0</v>
      </c>
      <c r="E208" s="373"/>
      <c r="G208" s="226">
        <v>0</v>
      </c>
      <c r="H208" s="226">
        <v>0</v>
      </c>
      <c r="I208" s="226">
        <v>0</v>
      </c>
      <c r="J208" s="226">
        <v>0</v>
      </c>
      <c r="K208" s="226">
        <v>0</v>
      </c>
      <c r="L208" s="226">
        <v>0</v>
      </c>
      <c r="M208" s="226">
        <v>0</v>
      </c>
      <c r="N208" s="226">
        <v>0</v>
      </c>
      <c r="O208" s="226">
        <v>0</v>
      </c>
      <c r="P208" s="226" t="s">
        <v>847</v>
      </c>
      <c r="S208" s="226">
        <v>1</v>
      </c>
      <c r="T208" s="226">
        <v>92797</v>
      </c>
      <c r="U208" s="226">
        <v>0</v>
      </c>
      <c r="V208" s="226">
        <v>92797</v>
      </c>
    </row>
    <row r="209" spans="1:22" ht="25.5" hidden="1">
      <c r="A209" s="370" t="s">
        <v>1164</v>
      </c>
      <c r="B209" s="372" t="s">
        <v>1165</v>
      </c>
      <c r="C209" s="373">
        <v>0</v>
      </c>
      <c r="D209" s="373">
        <v>0</v>
      </c>
      <c r="E209" s="373"/>
      <c r="G209" s="226">
        <v>0</v>
      </c>
      <c r="H209" s="226">
        <v>0</v>
      </c>
      <c r="I209" s="226">
        <v>0</v>
      </c>
      <c r="J209" s="226">
        <v>0</v>
      </c>
      <c r="K209" s="226">
        <v>0</v>
      </c>
      <c r="L209" s="226">
        <v>0</v>
      </c>
      <c r="M209" s="226">
        <v>0</v>
      </c>
      <c r="N209" s="226">
        <v>0</v>
      </c>
      <c r="O209" s="226">
        <v>0</v>
      </c>
      <c r="P209" s="226" t="s">
        <v>847</v>
      </c>
      <c r="S209" s="226">
        <v>1</v>
      </c>
      <c r="T209" s="226">
        <v>92799</v>
      </c>
      <c r="U209" s="226">
        <v>0</v>
      </c>
      <c r="V209" s="226">
        <v>92799</v>
      </c>
    </row>
    <row r="210" spans="1:22" ht="25.5" hidden="1">
      <c r="A210" s="370" t="s">
        <v>383</v>
      </c>
      <c r="B210" s="372" t="s">
        <v>1166</v>
      </c>
      <c r="C210" s="373">
        <v>0</v>
      </c>
      <c r="D210" s="373">
        <v>0</v>
      </c>
      <c r="E210" s="373"/>
      <c r="G210" s="226">
        <v>0</v>
      </c>
      <c r="H210" s="226">
        <v>0</v>
      </c>
      <c r="I210" s="226">
        <v>0</v>
      </c>
      <c r="J210" s="226">
        <v>0</v>
      </c>
      <c r="K210" s="226">
        <v>0</v>
      </c>
      <c r="L210" s="226">
        <v>0</v>
      </c>
      <c r="M210" s="226">
        <v>0</v>
      </c>
      <c r="N210" s="226">
        <v>0</v>
      </c>
      <c r="O210" s="226">
        <v>0</v>
      </c>
      <c r="P210" s="226" t="s">
        <v>847</v>
      </c>
      <c r="S210" s="226">
        <v>1</v>
      </c>
      <c r="T210" s="226">
        <v>92755</v>
      </c>
      <c r="U210" s="226">
        <v>0</v>
      </c>
      <c r="V210" s="226">
        <v>92755</v>
      </c>
    </row>
    <row r="211" spans="1:22" ht="25.5" hidden="1">
      <c r="A211" s="370" t="s">
        <v>1139</v>
      </c>
      <c r="B211" s="372" t="s">
        <v>1167</v>
      </c>
      <c r="C211" s="373">
        <v>0</v>
      </c>
      <c r="D211" s="373">
        <v>0</v>
      </c>
      <c r="E211" s="373"/>
      <c r="G211" s="226">
        <v>0</v>
      </c>
      <c r="H211" s="226">
        <v>0</v>
      </c>
      <c r="I211" s="226">
        <v>0</v>
      </c>
      <c r="J211" s="226">
        <v>0</v>
      </c>
      <c r="K211" s="226">
        <v>0</v>
      </c>
      <c r="L211" s="226">
        <v>0</v>
      </c>
      <c r="M211" s="226">
        <v>0</v>
      </c>
      <c r="N211" s="226">
        <v>0</v>
      </c>
      <c r="O211" s="226">
        <v>0</v>
      </c>
      <c r="P211" s="226" t="s">
        <v>847</v>
      </c>
      <c r="S211" s="226">
        <v>1</v>
      </c>
      <c r="T211" s="226">
        <v>92793</v>
      </c>
      <c r="U211" s="226">
        <v>0</v>
      </c>
      <c r="V211" s="226">
        <v>92793</v>
      </c>
    </row>
    <row r="212" spans="1:22" hidden="1">
      <c r="A212" s="370" t="s">
        <v>393</v>
      </c>
      <c r="B212" s="372" t="s">
        <v>1168</v>
      </c>
      <c r="C212" s="373">
        <v>0</v>
      </c>
      <c r="D212" s="373">
        <v>0</v>
      </c>
      <c r="E212" s="373"/>
      <c r="G212" s="226">
        <v>0</v>
      </c>
      <c r="H212" s="226">
        <v>0</v>
      </c>
      <c r="I212" s="226">
        <v>0</v>
      </c>
      <c r="J212" s="226">
        <v>0</v>
      </c>
      <c r="K212" s="226">
        <v>0</v>
      </c>
      <c r="L212" s="226">
        <v>0</v>
      </c>
      <c r="M212" s="226">
        <v>0</v>
      </c>
      <c r="N212" s="226">
        <v>0</v>
      </c>
      <c r="O212" s="226">
        <v>0</v>
      </c>
      <c r="P212" s="226" t="s">
        <v>847</v>
      </c>
      <c r="S212" s="226">
        <v>1</v>
      </c>
      <c r="T212" s="226">
        <v>92795</v>
      </c>
      <c r="U212" s="226">
        <v>0</v>
      </c>
      <c r="V212" s="226">
        <v>92795</v>
      </c>
    </row>
    <row r="213" spans="1:22" ht="25.5" hidden="1">
      <c r="A213" s="370" t="s">
        <v>1169</v>
      </c>
      <c r="B213" s="372" t="s">
        <v>1170</v>
      </c>
      <c r="C213" s="373">
        <f>C214+C216+C215</f>
        <v>0</v>
      </c>
      <c r="D213" s="373">
        <f>D214+D216+D215</f>
        <v>0</v>
      </c>
      <c r="E213" s="373">
        <f>E214+E216+E215</f>
        <v>0</v>
      </c>
      <c r="G213" s="226">
        <v>0</v>
      </c>
      <c r="H213" s="226">
        <v>0</v>
      </c>
      <c r="I213" s="226">
        <v>0</v>
      </c>
      <c r="J213" s="226">
        <v>0</v>
      </c>
      <c r="K213" s="226">
        <v>0</v>
      </c>
      <c r="L213" s="226">
        <v>0</v>
      </c>
      <c r="M213" s="226">
        <v>0</v>
      </c>
      <c r="N213" s="226">
        <v>0</v>
      </c>
      <c r="O213" s="226">
        <v>0</v>
      </c>
      <c r="P213" s="226" t="s">
        <v>847</v>
      </c>
      <c r="S213" s="226">
        <v>1</v>
      </c>
      <c r="T213" s="226">
        <v>92796</v>
      </c>
      <c r="U213" s="226">
        <v>0</v>
      </c>
      <c r="V213" s="226">
        <v>92796</v>
      </c>
    </row>
    <row r="214" spans="1:22" ht="25.5" hidden="1">
      <c r="A214" s="370" t="s">
        <v>383</v>
      </c>
      <c r="B214" s="372" t="s">
        <v>1171</v>
      </c>
      <c r="C214" s="373"/>
      <c r="D214" s="373"/>
      <c r="E214" s="373"/>
      <c r="G214" s="226">
        <v>0</v>
      </c>
      <c r="H214" s="226">
        <v>0</v>
      </c>
      <c r="I214" s="226">
        <v>0</v>
      </c>
      <c r="J214" s="226">
        <v>0</v>
      </c>
      <c r="K214" s="226">
        <v>0</v>
      </c>
      <c r="L214" s="226">
        <v>0</v>
      </c>
      <c r="M214" s="226">
        <v>0</v>
      </c>
      <c r="N214" s="226">
        <v>0</v>
      </c>
      <c r="O214" s="226">
        <v>0</v>
      </c>
      <c r="P214" s="226" t="s">
        <v>847</v>
      </c>
      <c r="S214" s="226">
        <v>1</v>
      </c>
      <c r="T214" s="226">
        <v>92778</v>
      </c>
      <c r="U214" s="226">
        <v>0</v>
      </c>
      <c r="V214" s="226">
        <v>92778</v>
      </c>
    </row>
    <row r="215" spans="1:22" ht="25.5" hidden="1">
      <c r="A215" s="370" t="s">
        <v>1139</v>
      </c>
      <c r="B215" s="372" t="s">
        <v>1172</v>
      </c>
      <c r="C215" s="373"/>
      <c r="D215" s="373"/>
      <c r="E215" s="373">
        <v>0</v>
      </c>
      <c r="G215" s="226">
        <v>0</v>
      </c>
      <c r="H215" s="226">
        <v>0</v>
      </c>
      <c r="I215" s="226">
        <v>0</v>
      </c>
      <c r="J215" s="226">
        <v>0</v>
      </c>
      <c r="K215" s="226">
        <v>0</v>
      </c>
      <c r="L215" s="226">
        <v>0</v>
      </c>
      <c r="M215" s="226">
        <v>0</v>
      </c>
      <c r="N215" s="226">
        <v>0</v>
      </c>
      <c r="O215" s="226">
        <v>0</v>
      </c>
      <c r="P215" s="226" t="s">
        <v>847</v>
      </c>
      <c r="S215" s="226">
        <v>1</v>
      </c>
      <c r="T215" s="226">
        <v>92771</v>
      </c>
      <c r="U215" s="226">
        <v>0</v>
      </c>
      <c r="V215" s="226">
        <v>92771</v>
      </c>
    </row>
    <row r="216" spans="1:22" hidden="1">
      <c r="A216" s="370" t="s">
        <v>393</v>
      </c>
      <c r="B216" s="372" t="s">
        <v>1173</v>
      </c>
      <c r="C216" s="373"/>
      <c r="D216" s="373"/>
      <c r="E216" s="373"/>
      <c r="G216" s="226">
        <v>0</v>
      </c>
      <c r="H216" s="226">
        <v>0</v>
      </c>
      <c r="I216" s="226">
        <v>0</v>
      </c>
      <c r="J216" s="226">
        <v>0</v>
      </c>
      <c r="K216" s="226">
        <v>0</v>
      </c>
      <c r="L216" s="226">
        <v>0</v>
      </c>
      <c r="M216" s="226">
        <v>0</v>
      </c>
      <c r="N216" s="226">
        <v>0</v>
      </c>
      <c r="O216" s="226">
        <v>0</v>
      </c>
      <c r="P216" s="226" t="s">
        <v>847</v>
      </c>
      <c r="S216" s="226">
        <v>1</v>
      </c>
      <c r="T216" s="226">
        <v>92780</v>
      </c>
      <c r="U216" s="226">
        <v>0</v>
      </c>
      <c r="V216" s="226">
        <v>92780</v>
      </c>
    </row>
    <row r="217" spans="1:22" ht="14.25" hidden="1" customHeight="1">
      <c r="A217" s="370" t="s">
        <v>1174</v>
      </c>
      <c r="B217" s="372" t="s">
        <v>1175</v>
      </c>
      <c r="C217" s="373">
        <f>C218+C219+C220</f>
        <v>0</v>
      </c>
      <c r="D217" s="373">
        <f>D218+D219+D220</f>
        <v>0</v>
      </c>
      <c r="E217" s="373">
        <f>E218+E219+E220</f>
        <v>0</v>
      </c>
      <c r="G217" s="226">
        <v>0</v>
      </c>
      <c r="H217" s="226">
        <v>0</v>
      </c>
      <c r="I217" s="226">
        <v>0</v>
      </c>
      <c r="J217" s="226">
        <v>0</v>
      </c>
      <c r="K217" s="226">
        <v>0</v>
      </c>
      <c r="L217" s="226">
        <v>0</v>
      </c>
      <c r="M217" s="226">
        <v>0</v>
      </c>
      <c r="N217" s="226">
        <v>0</v>
      </c>
      <c r="O217" s="226">
        <v>0</v>
      </c>
      <c r="P217" s="226" t="s">
        <v>847</v>
      </c>
      <c r="S217" s="226">
        <v>1</v>
      </c>
      <c r="T217" s="226">
        <v>92788</v>
      </c>
      <c r="U217" s="226">
        <v>0</v>
      </c>
      <c r="V217" s="226">
        <v>92788</v>
      </c>
    </row>
    <row r="218" spans="1:22" ht="25.5" hidden="1">
      <c r="A218" s="370" t="s">
        <v>383</v>
      </c>
      <c r="B218" s="372" t="s">
        <v>1176</v>
      </c>
      <c r="C218" s="373">
        <v>0</v>
      </c>
      <c r="D218" s="373">
        <v>0</v>
      </c>
      <c r="E218" s="373"/>
      <c r="G218" s="226">
        <v>0</v>
      </c>
      <c r="H218" s="226">
        <v>0</v>
      </c>
      <c r="I218" s="226">
        <v>0</v>
      </c>
      <c r="J218" s="226">
        <v>0</v>
      </c>
      <c r="K218" s="226">
        <v>0</v>
      </c>
      <c r="L218" s="226">
        <v>0</v>
      </c>
      <c r="M218" s="226">
        <v>0</v>
      </c>
      <c r="N218" s="226">
        <v>0</v>
      </c>
      <c r="O218" s="226">
        <v>0</v>
      </c>
      <c r="P218" s="226" t="s">
        <v>847</v>
      </c>
      <c r="S218" s="226">
        <v>1</v>
      </c>
      <c r="T218" s="226">
        <v>92803</v>
      </c>
      <c r="U218" s="226">
        <v>0</v>
      </c>
      <c r="V218" s="226">
        <v>92803</v>
      </c>
    </row>
    <row r="219" spans="1:22" ht="25.5" hidden="1">
      <c r="A219" s="370" t="s">
        <v>1139</v>
      </c>
      <c r="B219" s="372" t="s">
        <v>1177</v>
      </c>
      <c r="C219" s="373"/>
      <c r="D219" s="373"/>
      <c r="E219" s="373"/>
      <c r="G219" s="226">
        <v>0</v>
      </c>
      <c r="H219" s="226">
        <v>0</v>
      </c>
      <c r="I219" s="226">
        <v>0</v>
      </c>
      <c r="J219" s="226">
        <v>0</v>
      </c>
      <c r="K219" s="226">
        <v>0</v>
      </c>
      <c r="L219" s="226">
        <v>0</v>
      </c>
      <c r="M219" s="226">
        <v>0</v>
      </c>
      <c r="N219" s="226">
        <v>0</v>
      </c>
      <c r="O219" s="226">
        <v>0</v>
      </c>
      <c r="P219" s="226" t="s">
        <v>847</v>
      </c>
      <c r="S219" s="226">
        <v>1</v>
      </c>
      <c r="T219" s="226">
        <v>92721</v>
      </c>
      <c r="U219" s="226">
        <v>0</v>
      </c>
      <c r="V219" s="226">
        <v>92721</v>
      </c>
    </row>
    <row r="220" spans="1:22" hidden="1">
      <c r="A220" s="370" t="s">
        <v>393</v>
      </c>
      <c r="B220" s="372" t="s">
        <v>1178</v>
      </c>
      <c r="C220" s="373">
        <v>0</v>
      </c>
      <c r="D220" s="373">
        <v>0</v>
      </c>
      <c r="E220" s="373"/>
      <c r="G220" s="226">
        <v>0</v>
      </c>
      <c r="H220" s="226">
        <v>0</v>
      </c>
      <c r="I220" s="226">
        <v>0</v>
      </c>
      <c r="J220" s="226">
        <v>0</v>
      </c>
      <c r="K220" s="226">
        <v>0</v>
      </c>
      <c r="L220" s="226">
        <v>0</v>
      </c>
      <c r="M220" s="226">
        <v>0</v>
      </c>
      <c r="N220" s="226">
        <v>0</v>
      </c>
      <c r="O220" s="226">
        <v>0</v>
      </c>
      <c r="P220" s="226" t="s">
        <v>847</v>
      </c>
      <c r="S220" s="226">
        <v>1</v>
      </c>
      <c r="T220" s="226">
        <v>92772</v>
      </c>
      <c r="U220" s="226">
        <v>0</v>
      </c>
      <c r="V220" s="226">
        <v>92772</v>
      </c>
    </row>
    <row r="221" spans="1:22" ht="25.5" hidden="1">
      <c r="A221" s="370" t="s">
        <v>1179</v>
      </c>
      <c r="B221" s="372" t="s">
        <v>1180</v>
      </c>
      <c r="C221" s="373">
        <f>C222</f>
        <v>0</v>
      </c>
      <c r="D221" s="373">
        <f>D222</f>
        <v>0</v>
      </c>
      <c r="E221" s="373"/>
      <c r="G221" s="226">
        <v>0</v>
      </c>
      <c r="H221" s="226">
        <v>0</v>
      </c>
      <c r="I221" s="226">
        <v>0</v>
      </c>
      <c r="J221" s="226">
        <v>0</v>
      </c>
      <c r="K221" s="226">
        <v>0</v>
      </c>
      <c r="L221" s="226">
        <v>0</v>
      </c>
      <c r="M221" s="226">
        <v>0</v>
      </c>
      <c r="N221" s="226">
        <v>0</v>
      </c>
      <c r="O221" s="226">
        <v>0</v>
      </c>
      <c r="P221" s="226" t="s">
        <v>847</v>
      </c>
      <c r="S221" s="226">
        <v>1</v>
      </c>
      <c r="T221" s="226">
        <v>92773</v>
      </c>
      <c r="U221" s="226">
        <v>0</v>
      </c>
      <c r="V221" s="226">
        <v>92773</v>
      </c>
    </row>
    <row r="222" spans="1:22" ht="25.5" hidden="1">
      <c r="A222" s="370" t="s">
        <v>383</v>
      </c>
      <c r="B222" s="371">
        <v>45021601</v>
      </c>
      <c r="C222" s="373"/>
      <c r="D222" s="373"/>
      <c r="E222" s="373"/>
      <c r="G222" s="226">
        <v>0</v>
      </c>
      <c r="H222" s="226">
        <v>0</v>
      </c>
      <c r="I222" s="226">
        <v>0</v>
      </c>
      <c r="J222" s="226">
        <v>0</v>
      </c>
      <c r="K222" s="226">
        <v>0</v>
      </c>
      <c r="L222" s="226">
        <v>0</v>
      </c>
      <c r="M222" s="226">
        <v>0</v>
      </c>
      <c r="N222" s="226">
        <v>0</v>
      </c>
      <c r="O222" s="226">
        <v>0</v>
      </c>
      <c r="P222" s="226" t="s">
        <v>847</v>
      </c>
      <c r="S222" s="226">
        <v>1</v>
      </c>
      <c r="T222" s="226">
        <v>92776</v>
      </c>
      <c r="U222" s="226">
        <v>0</v>
      </c>
      <c r="V222" s="226">
        <v>92776</v>
      </c>
    </row>
    <row r="223" spans="1:22" ht="25.5" hidden="1">
      <c r="A223" s="370" t="s">
        <v>383</v>
      </c>
      <c r="B223" s="371">
        <v>45021601</v>
      </c>
      <c r="C223" s="373">
        <v>0</v>
      </c>
      <c r="D223" s="373">
        <v>0</v>
      </c>
      <c r="E223" s="373"/>
      <c r="G223" s="226">
        <v>0</v>
      </c>
      <c r="H223" s="226">
        <v>0</v>
      </c>
      <c r="I223" s="226">
        <v>0</v>
      </c>
      <c r="J223" s="226">
        <v>0</v>
      </c>
      <c r="K223" s="226">
        <v>0</v>
      </c>
      <c r="L223" s="226">
        <v>0</v>
      </c>
      <c r="M223" s="226">
        <v>0</v>
      </c>
      <c r="N223" s="226">
        <v>0</v>
      </c>
      <c r="O223" s="226">
        <v>0</v>
      </c>
      <c r="P223" s="226" t="s">
        <v>847</v>
      </c>
      <c r="S223" s="226">
        <v>1</v>
      </c>
      <c r="T223" s="226">
        <v>92791</v>
      </c>
      <c r="U223" s="226">
        <v>0</v>
      </c>
      <c r="V223" s="226">
        <v>92791</v>
      </c>
    </row>
    <row r="224" spans="1:22" hidden="1">
      <c r="A224" s="370" t="s">
        <v>393</v>
      </c>
      <c r="B224" s="372" t="s">
        <v>1181</v>
      </c>
      <c r="C224" s="373">
        <v>0</v>
      </c>
      <c r="D224" s="373">
        <v>0</v>
      </c>
      <c r="E224" s="373"/>
      <c r="G224" s="226">
        <v>0</v>
      </c>
      <c r="H224" s="226">
        <v>0</v>
      </c>
      <c r="I224" s="226">
        <v>0</v>
      </c>
      <c r="J224" s="226">
        <v>0</v>
      </c>
      <c r="K224" s="226">
        <v>0</v>
      </c>
      <c r="L224" s="226">
        <v>0</v>
      </c>
      <c r="M224" s="226">
        <v>0</v>
      </c>
      <c r="N224" s="226">
        <v>0</v>
      </c>
      <c r="O224" s="226">
        <v>0</v>
      </c>
      <c r="P224" s="226" t="s">
        <v>847</v>
      </c>
      <c r="S224" s="226">
        <v>1</v>
      </c>
      <c r="T224" s="226">
        <v>92810</v>
      </c>
      <c r="U224" s="226">
        <v>0</v>
      </c>
      <c r="V224" s="226">
        <v>92810</v>
      </c>
    </row>
    <row r="225" spans="1:22" hidden="1">
      <c r="A225" s="370" t="s">
        <v>1182</v>
      </c>
      <c r="B225" s="372" t="s">
        <v>1183</v>
      </c>
      <c r="C225" s="373">
        <f>C226+C227+C228</f>
        <v>0</v>
      </c>
      <c r="D225" s="373"/>
      <c r="E225" s="373">
        <f>E226+E227+E228</f>
        <v>0</v>
      </c>
      <c r="G225" s="226">
        <v>0</v>
      </c>
      <c r="H225" s="226">
        <v>0</v>
      </c>
      <c r="I225" s="226">
        <v>0</v>
      </c>
      <c r="J225" s="226">
        <v>0</v>
      </c>
      <c r="K225" s="226">
        <v>0</v>
      </c>
      <c r="L225" s="226">
        <v>0</v>
      </c>
      <c r="M225" s="226">
        <v>0</v>
      </c>
      <c r="N225" s="226">
        <v>0</v>
      </c>
      <c r="O225" s="226">
        <v>0</v>
      </c>
      <c r="P225" s="226" t="s">
        <v>847</v>
      </c>
      <c r="S225" s="226">
        <v>1</v>
      </c>
      <c r="T225" s="226">
        <v>92790</v>
      </c>
      <c r="U225" s="226">
        <v>0</v>
      </c>
      <c r="V225" s="226">
        <v>92790</v>
      </c>
    </row>
    <row r="226" spans="1:22" ht="25.5" hidden="1">
      <c r="A226" s="370" t="s">
        <v>383</v>
      </c>
      <c r="B226" s="372" t="s">
        <v>1184</v>
      </c>
      <c r="C226" s="373"/>
      <c r="D226" s="373"/>
      <c r="E226" s="373"/>
      <c r="G226" s="226">
        <v>0</v>
      </c>
      <c r="H226" s="226">
        <v>0</v>
      </c>
      <c r="I226" s="226">
        <v>0</v>
      </c>
      <c r="J226" s="226">
        <v>0</v>
      </c>
      <c r="K226" s="226">
        <v>0</v>
      </c>
      <c r="L226" s="226">
        <v>0</v>
      </c>
      <c r="M226" s="226">
        <v>0</v>
      </c>
      <c r="N226" s="226">
        <v>0</v>
      </c>
      <c r="O226" s="226">
        <v>0</v>
      </c>
      <c r="P226" s="226" t="s">
        <v>847</v>
      </c>
      <c r="S226" s="226">
        <v>1</v>
      </c>
      <c r="T226" s="226">
        <v>92781</v>
      </c>
      <c r="U226" s="226">
        <v>0</v>
      </c>
      <c r="V226" s="226">
        <v>92781</v>
      </c>
    </row>
    <row r="227" spans="1:22" ht="25.5" hidden="1">
      <c r="A227" s="370" t="s">
        <v>1139</v>
      </c>
      <c r="B227" s="372" t="s">
        <v>1185</v>
      </c>
      <c r="C227" s="373">
        <v>0</v>
      </c>
      <c r="D227" s="373">
        <v>0</v>
      </c>
      <c r="E227" s="373"/>
      <c r="G227" s="226">
        <v>0</v>
      </c>
      <c r="H227" s="226">
        <v>0</v>
      </c>
      <c r="I227" s="226">
        <v>0</v>
      </c>
      <c r="J227" s="226">
        <v>0</v>
      </c>
      <c r="K227" s="226">
        <v>0</v>
      </c>
      <c r="L227" s="226">
        <v>0</v>
      </c>
      <c r="M227" s="226">
        <v>0</v>
      </c>
      <c r="N227" s="226">
        <v>0</v>
      </c>
      <c r="O227" s="226">
        <v>0</v>
      </c>
      <c r="P227" s="226" t="s">
        <v>847</v>
      </c>
      <c r="S227" s="226">
        <v>1</v>
      </c>
      <c r="T227" s="226">
        <v>92777</v>
      </c>
      <c r="U227" s="226">
        <v>0</v>
      </c>
      <c r="V227" s="226">
        <v>92777</v>
      </c>
    </row>
    <row r="228" spans="1:22" hidden="1">
      <c r="A228" s="370" t="s">
        <v>1186</v>
      </c>
      <c r="B228" s="372" t="s">
        <v>1187</v>
      </c>
      <c r="C228" s="373"/>
      <c r="D228" s="373"/>
      <c r="E228" s="373">
        <v>0</v>
      </c>
      <c r="G228" s="226">
        <v>0</v>
      </c>
      <c r="H228" s="226">
        <v>0</v>
      </c>
      <c r="I228" s="226">
        <v>0</v>
      </c>
      <c r="J228" s="226">
        <v>0</v>
      </c>
      <c r="K228" s="226">
        <v>0</v>
      </c>
      <c r="L228" s="226">
        <v>0</v>
      </c>
      <c r="M228" s="226">
        <v>0</v>
      </c>
      <c r="N228" s="226">
        <v>0</v>
      </c>
      <c r="O228" s="226">
        <v>0</v>
      </c>
      <c r="P228" s="226" t="s">
        <v>847</v>
      </c>
      <c r="S228" s="226">
        <v>1</v>
      </c>
      <c r="T228" s="226">
        <v>92807</v>
      </c>
      <c r="U228" s="226">
        <v>0</v>
      </c>
      <c r="V228" s="226">
        <v>92807</v>
      </c>
    </row>
    <row r="229" spans="1:22" ht="25.5" hidden="1">
      <c r="A229" s="370" t="s">
        <v>1188</v>
      </c>
      <c r="B229" s="372" t="s">
        <v>1189</v>
      </c>
      <c r="C229" s="373">
        <v>0</v>
      </c>
      <c r="D229" s="373">
        <v>0</v>
      </c>
      <c r="E229" s="373"/>
      <c r="G229" s="226">
        <v>0</v>
      </c>
      <c r="H229" s="226">
        <v>0</v>
      </c>
      <c r="I229" s="226">
        <v>0</v>
      </c>
      <c r="J229" s="226">
        <v>0</v>
      </c>
      <c r="K229" s="226">
        <v>0</v>
      </c>
      <c r="L229" s="226">
        <v>0</v>
      </c>
      <c r="M229" s="226">
        <v>0</v>
      </c>
      <c r="N229" s="226">
        <v>0</v>
      </c>
      <c r="O229" s="226">
        <v>0</v>
      </c>
      <c r="P229" s="226" t="s">
        <v>847</v>
      </c>
      <c r="S229" s="226">
        <v>1</v>
      </c>
      <c r="T229" s="226">
        <v>92817</v>
      </c>
      <c r="U229" s="226">
        <v>0</v>
      </c>
      <c r="V229" s="226">
        <v>92817</v>
      </c>
    </row>
    <row r="230" spans="1:22" ht="25.5" hidden="1">
      <c r="A230" s="370" t="s">
        <v>383</v>
      </c>
      <c r="B230" s="372" t="s">
        <v>1190</v>
      </c>
      <c r="C230" s="373">
        <v>0</v>
      </c>
      <c r="D230" s="373">
        <v>0</v>
      </c>
      <c r="E230" s="373"/>
      <c r="G230" s="226">
        <v>0</v>
      </c>
      <c r="H230" s="226">
        <v>0</v>
      </c>
      <c r="I230" s="226">
        <v>0</v>
      </c>
      <c r="J230" s="226">
        <v>0</v>
      </c>
      <c r="K230" s="226">
        <v>0</v>
      </c>
      <c r="L230" s="226">
        <v>0</v>
      </c>
      <c r="M230" s="226">
        <v>0</v>
      </c>
      <c r="N230" s="226">
        <v>0</v>
      </c>
      <c r="O230" s="226">
        <v>0</v>
      </c>
      <c r="P230" s="226" t="s">
        <v>847</v>
      </c>
      <c r="S230" s="226">
        <v>1</v>
      </c>
      <c r="T230" s="226">
        <v>92783</v>
      </c>
      <c r="U230" s="226">
        <v>0</v>
      </c>
      <c r="V230" s="226">
        <v>92783</v>
      </c>
    </row>
    <row r="231" spans="1:22" ht="25.5" hidden="1">
      <c r="A231" s="370" t="s">
        <v>1139</v>
      </c>
      <c r="B231" s="372" t="s">
        <v>1191</v>
      </c>
      <c r="C231" s="373">
        <v>0</v>
      </c>
      <c r="D231" s="373">
        <v>0</v>
      </c>
      <c r="E231" s="373"/>
      <c r="G231" s="226">
        <v>0</v>
      </c>
      <c r="H231" s="226">
        <v>0</v>
      </c>
      <c r="I231" s="226">
        <v>0</v>
      </c>
      <c r="J231" s="226">
        <v>0</v>
      </c>
      <c r="K231" s="226">
        <v>0</v>
      </c>
      <c r="L231" s="226">
        <v>0</v>
      </c>
      <c r="M231" s="226">
        <v>0</v>
      </c>
      <c r="N231" s="226">
        <v>0</v>
      </c>
      <c r="O231" s="226">
        <v>0</v>
      </c>
      <c r="P231" s="226" t="s">
        <v>847</v>
      </c>
      <c r="S231" s="226">
        <v>1</v>
      </c>
      <c r="T231" s="226">
        <v>92805</v>
      </c>
      <c r="U231" s="226">
        <v>0</v>
      </c>
      <c r="V231" s="226">
        <v>92805</v>
      </c>
    </row>
    <row r="232" spans="1:22" hidden="1">
      <c r="A232" s="370" t="s">
        <v>1186</v>
      </c>
      <c r="B232" s="372" t="s">
        <v>1192</v>
      </c>
      <c r="C232" s="373">
        <v>0</v>
      </c>
      <c r="D232" s="373">
        <v>0</v>
      </c>
      <c r="E232" s="373"/>
      <c r="G232" s="226">
        <v>0</v>
      </c>
      <c r="H232" s="226">
        <v>0</v>
      </c>
      <c r="I232" s="226">
        <v>0</v>
      </c>
      <c r="J232" s="226">
        <v>0</v>
      </c>
      <c r="K232" s="226">
        <v>0</v>
      </c>
      <c r="L232" s="226">
        <v>0</v>
      </c>
      <c r="M232" s="226">
        <v>0</v>
      </c>
      <c r="N232" s="226">
        <v>0</v>
      </c>
      <c r="O232" s="226">
        <v>0</v>
      </c>
      <c r="P232" s="226" t="s">
        <v>847</v>
      </c>
      <c r="S232" s="226">
        <v>1</v>
      </c>
      <c r="T232" s="226">
        <v>92784</v>
      </c>
      <c r="U232" s="226">
        <v>0</v>
      </c>
      <c r="V232" s="226">
        <v>92784</v>
      </c>
    </row>
    <row r="233" spans="1:22" hidden="1">
      <c r="A233" s="370" t="s">
        <v>1193</v>
      </c>
      <c r="B233" s="371">
        <v>450300</v>
      </c>
      <c r="C233" s="373"/>
      <c r="D233" s="373"/>
      <c r="E233" s="373"/>
      <c r="G233" s="226">
        <v>0</v>
      </c>
      <c r="H233" s="226">
        <v>0</v>
      </c>
      <c r="I233" s="226">
        <v>0</v>
      </c>
      <c r="J233" s="226">
        <v>0</v>
      </c>
      <c r="K233" s="226">
        <v>0</v>
      </c>
      <c r="L233" s="226">
        <v>0</v>
      </c>
      <c r="M233" s="226">
        <v>0</v>
      </c>
      <c r="N233" s="226">
        <v>0</v>
      </c>
      <c r="O233" s="226">
        <v>0</v>
      </c>
      <c r="P233" s="226" t="s">
        <v>847</v>
      </c>
      <c r="S233" s="226">
        <v>1</v>
      </c>
      <c r="T233" s="226">
        <v>92806</v>
      </c>
      <c r="U233" s="226">
        <v>0</v>
      </c>
      <c r="V233" s="226">
        <v>92806</v>
      </c>
    </row>
    <row r="234" spans="1:22" ht="38.25">
      <c r="A234" s="370" t="s">
        <v>1914</v>
      </c>
      <c r="B234" s="371">
        <v>430220</v>
      </c>
      <c r="C234" s="373">
        <v>11438000</v>
      </c>
      <c r="D234" s="373">
        <v>6400840</v>
      </c>
      <c r="E234" s="373">
        <v>0</v>
      </c>
    </row>
    <row r="235" spans="1:22" ht="38.25">
      <c r="A235" s="370" t="s">
        <v>1839</v>
      </c>
      <c r="B235" s="371">
        <v>430231</v>
      </c>
      <c r="C235" s="373">
        <v>2681000</v>
      </c>
      <c r="D235" s="373">
        <v>2681000</v>
      </c>
      <c r="E235" s="373">
        <v>681108</v>
      </c>
    </row>
    <row r="236" spans="1:22" ht="63.75">
      <c r="A236" s="370" t="s">
        <v>1840</v>
      </c>
      <c r="B236" s="371">
        <v>430244</v>
      </c>
      <c r="C236" s="373">
        <v>2503000</v>
      </c>
      <c r="D236" s="373">
        <v>2503000</v>
      </c>
      <c r="E236" s="373">
        <v>0</v>
      </c>
    </row>
    <row r="237" spans="1:22" ht="25.5" hidden="1">
      <c r="A237" s="370" t="s">
        <v>1194</v>
      </c>
      <c r="B237" s="371">
        <v>4602</v>
      </c>
      <c r="C237" s="373">
        <f>C238</f>
        <v>0</v>
      </c>
      <c r="D237" s="373">
        <f>D238</f>
        <v>0</v>
      </c>
      <c r="E237" s="373">
        <f>E238</f>
        <v>0</v>
      </c>
    </row>
    <row r="238" spans="1:22" ht="51" hidden="1">
      <c r="A238" s="370" t="s">
        <v>1195</v>
      </c>
      <c r="B238" s="371">
        <v>460204</v>
      </c>
      <c r="C238" s="373"/>
      <c r="D238" s="373"/>
      <c r="E238" s="373"/>
    </row>
    <row r="239" spans="1:22" ht="39.75" customHeight="1">
      <c r="A239" s="370" t="s">
        <v>1196</v>
      </c>
      <c r="B239" s="385">
        <v>4802</v>
      </c>
      <c r="C239" s="358">
        <f>C240+C244+C248+C250+C254+C257</f>
        <v>428922000</v>
      </c>
      <c r="D239" s="358">
        <f>D240+D244+D248+D250+D254</f>
        <v>465145000</v>
      </c>
      <c r="E239" s="358">
        <f>E240+E244+E250+E254</f>
        <v>85040327</v>
      </c>
    </row>
    <row r="240" spans="1:22" ht="39.75" customHeight="1">
      <c r="A240" s="370" t="s">
        <v>1136</v>
      </c>
      <c r="B240" s="385">
        <v>480201</v>
      </c>
      <c r="C240" s="358">
        <f>C241+C242+C243</f>
        <v>400333000</v>
      </c>
      <c r="D240" s="358">
        <f>D241+D242+D243</f>
        <v>417254000</v>
      </c>
      <c r="E240" s="358">
        <f>E241+E242+E243</f>
        <v>72089028</v>
      </c>
    </row>
    <row r="241" spans="1:93" ht="39.75" customHeight="1">
      <c r="A241" s="370" t="s">
        <v>383</v>
      </c>
      <c r="B241" s="371">
        <v>48020101</v>
      </c>
      <c r="C241" s="373">
        <v>288732000</v>
      </c>
      <c r="D241" s="373">
        <v>300322000</v>
      </c>
      <c r="E241" s="373">
        <v>10107056</v>
      </c>
    </row>
    <row r="242" spans="1:93" ht="39.75" customHeight="1">
      <c r="A242" s="370" t="s">
        <v>1139</v>
      </c>
      <c r="B242" s="371">
        <v>48020102</v>
      </c>
      <c r="C242" s="373">
        <v>11268000</v>
      </c>
      <c r="D242" s="373">
        <v>11268000</v>
      </c>
      <c r="E242" s="373">
        <v>14973575</v>
      </c>
    </row>
    <row r="243" spans="1:93">
      <c r="A243" s="370" t="s">
        <v>393</v>
      </c>
      <c r="B243" s="371">
        <v>48020103</v>
      </c>
      <c r="C243" s="373">
        <v>100333000</v>
      </c>
      <c r="D243" s="373">
        <v>105664000</v>
      </c>
      <c r="E243" s="373">
        <v>47008397</v>
      </c>
      <c r="F243" s="213"/>
      <c r="G243" s="213"/>
      <c r="H243" s="213"/>
      <c r="I243" s="213"/>
      <c r="J243" s="213"/>
      <c r="K243" s="213"/>
      <c r="L243" s="213"/>
      <c r="M243" s="213"/>
      <c r="N243" s="213"/>
      <c r="O243" s="213"/>
      <c r="P243" s="213"/>
      <c r="Q243" s="213"/>
      <c r="R243" s="213"/>
      <c r="S243" s="213"/>
      <c r="T243" s="213"/>
      <c r="U243" s="213"/>
      <c r="V243" s="213"/>
      <c r="W243" s="213"/>
      <c r="X243" s="213"/>
      <c r="Y243" s="213"/>
      <c r="Z243" s="213"/>
      <c r="AA243" s="213"/>
      <c r="AB243" s="213"/>
      <c r="AC243" s="213"/>
      <c r="AD243" s="213"/>
      <c r="AE243" s="213"/>
      <c r="AF243" s="213"/>
      <c r="AG243" s="213"/>
      <c r="AH243" s="213"/>
      <c r="AI243" s="213"/>
      <c r="AJ243" s="213"/>
      <c r="AK243" s="213"/>
      <c r="AL243" s="213"/>
      <c r="AM243" s="213"/>
      <c r="AN243" s="213"/>
      <c r="AO243" s="213"/>
      <c r="AP243" s="213"/>
      <c r="AQ243" s="213"/>
      <c r="AR243" s="213"/>
      <c r="AS243" s="213"/>
      <c r="AT243" s="213"/>
      <c r="AU243" s="213"/>
      <c r="AV243" s="213"/>
      <c r="AW243" s="213"/>
      <c r="AX243" s="213"/>
      <c r="AY243" s="213"/>
      <c r="AZ243" s="213"/>
      <c r="BA243" s="213"/>
      <c r="BB243" s="213"/>
      <c r="BC243" s="213"/>
      <c r="BD243" s="213"/>
      <c r="BE243" s="213"/>
      <c r="BF243" s="213"/>
      <c r="BG243" s="213"/>
      <c r="BH243" s="213"/>
      <c r="BI243" s="213"/>
      <c r="BJ243" s="213"/>
      <c r="BK243" s="213"/>
      <c r="BL243" s="213"/>
      <c r="BM243" s="213"/>
      <c r="BN243" s="213"/>
      <c r="BO243" s="213"/>
      <c r="BP243" s="213"/>
      <c r="BQ243" s="213"/>
      <c r="BR243" s="213"/>
      <c r="BS243" s="213"/>
      <c r="BT243" s="213"/>
      <c r="BU243" s="213"/>
      <c r="BV243" s="213"/>
      <c r="BW243" s="213"/>
      <c r="BX243" s="213"/>
      <c r="BY243" s="213"/>
      <c r="BZ243" s="213"/>
      <c r="CA243" s="213"/>
      <c r="CB243" s="213"/>
      <c r="CC243" s="213"/>
      <c r="CD243" s="213"/>
      <c r="CE243" s="213"/>
      <c r="CF243" s="213"/>
      <c r="CG243" s="213"/>
      <c r="CH243" s="213"/>
      <c r="CI243" s="213"/>
      <c r="CJ243" s="213"/>
      <c r="CK243" s="213"/>
    </row>
    <row r="244" spans="1:93">
      <c r="A244" s="370" t="s">
        <v>1197</v>
      </c>
      <c r="B244" s="371">
        <v>480202</v>
      </c>
      <c r="C244" s="373">
        <v>25643000</v>
      </c>
      <c r="D244" s="373">
        <v>26503000</v>
      </c>
      <c r="E244" s="373">
        <v>11137421</v>
      </c>
      <c r="F244" s="337">
        <f t="shared" ref="F244:BQ244" si="14">F245+F246+F247</f>
        <v>0</v>
      </c>
      <c r="G244" s="228">
        <f t="shared" si="14"/>
        <v>0</v>
      </c>
      <c r="H244" s="228">
        <f t="shared" si="14"/>
        <v>0</v>
      </c>
      <c r="I244" s="228">
        <f t="shared" si="14"/>
        <v>0</v>
      </c>
      <c r="J244" s="228">
        <f t="shared" si="14"/>
        <v>0</v>
      </c>
      <c r="K244" s="228">
        <f t="shared" si="14"/>
        <v>0</v>
      </c>
      <c r="L244" s="228">
        <f t="shared" si="14"/>
        <v>0</v>
      </c>
      <c r="M244" s="228">
        <f t="shared" si="14"/>
        <v>0</v>
      </c>
      <c r="N244" s="228">
        <f t="shared" si="14"/>
        <v>0</v>
      </c>
      <c r="O244" s="228">
        <f t="shared" si="14"/>
        <v>0</v>
      </c>
      <c r="P244" s="228">
        <f t="shared" si="14"/>
        <v>0</v>
      </c>
      <c r="Q244" s="228">
        <f t="shared" si="14"/>
        <v>0</v>
      </c>
      <c r="R244" s="228">
        <f t="shared" si="14"/>
        <v>0</v>
      </c>
      <c r="S244" s="228">
        <f t="shared" si="14"/>
        <v>0</v>
      </c>
      <c r="T244" s="228">
        <f t="shared" si="14"/>
        <v>0</v>
      </c>
      <c r="U244" s="228">
        <f t="shared" si="14"/>
        <v>0</v>
      </c>
      <c r="V244" s="228">
        <f t="shared" si="14"/>
        <v>0</v>
      </c>
      <c r="W244" s="228">
        <f t="shared" si="14"/>
        <v>0</v>
      </c>
      <c r="X244" s="228">
        <f t="shared" si="14"/>
        <v>0</v>
      </c>
      <c r="Y244" s="228">
        <f t="shared" si="14"/>
        <v>0</v>
      </c>
      <c r="Z244" s="228">
        <f t="shared" si="14"/>
        <v>0</v>
      </c>
      <c r="AA244" s="228">
        <f t="shared" si="14"/>
        <v>0</v>
      </c>
      <c r="AB244" s="228">
        <f t="shared" si="14"/>
        <v>0</v>
      </c>
      <c r="AC244" s="228">
        <f t="shared" si="14"/>
        <v>0</v>
      </c>
      <c r="AD244" s="228">
        <f t="shared" si="14"/>
        <v>0</v>
      </c>
      <c r="AE244" s="228">
        <f t="shared" si="14"/>
        <v>0</v>
      </c>
      <c r="AF244" s="228">
        <f t="shared" si="14"/>
        <v>0</v>
      </c>
      <c r="AG244" s="228">
        <f t="shared" si="14"/>
        <v>0</v>
      </c>
      <c r="AH244" s="228">
        <f t="shared" si="14"/>
        <v>0</v>
      </c>
      <c r="AI244" s="228">
        <f t="shared" si="14"/>
        <v>0</v>
      </c>
      <c r="AJ244" s="228">
        <f t="shared" si="14"/>
        <v>0</v>
      </c>
      <c r="AK244" s="228">
        <f t="shared" si="14"/>
        <v>0</v>
      </c>
      <c r="AL244" s="228">
        <f t="shared" si="14"/>
        <v>0</v>
      </c>
      <c r="AM244" s="228">
        <f t="shared" si="14"/>
        <v>0</v>
      </c>
      <c r="AN244" s="228">
        <f t="shared" si="14"/>
        <v>0</v>
      </c>
      <c r="AO244" s="228">
        <f t="shared" si="14"/>
        <v>0</v>
      </c>
      <c r="AP244" s="228">
        <f t="shared" si="14"/>
        <v>0</v>
      </c>
      <c r="AQ244" s="228">
        <f t="shared" si="14"/>
        <v>0</v>
      </c>
      <c r="AR244" s="228">
        <f t="shared" si="14"/>
        <v>0</v>
      </c>
      <c r="AS244" s="228">
        <f t="shared" si="14"/>
        <v>0</v>
      </c>
      <c r="AT244" s="228">
        <f t="shared" si="14"/>
        <v>0</v>
      </c>
      <c r="AU244" s="228">
        <f t="shared" si="14"/>
        <v>0</v>
      </c>
      <c r="AV244" s="228">
        <f t="shared" si="14"/>
        <v>0</v>
      </c>
      <c r="AW244" s="228">
        <f t="shared" si="14"/>
        <v>0</v>
      </c>
      <c r="AX244" s="228">
        <f t="shared" si="14"/>
        <v>0</v>
      </c>
      <c r="AY244" s="228">
        <f t="shared" si="14"/>
        <v>0</v>
      </c>
      <c r="AZ244" s="228">
        <f t="shared" si="14"/>
        <v>0</v>
      </c>
      <c r="BA244" s="228">
        <f t="shared" si="14"/>
        <v>0</v>
      </c>
      <c r="BB244" s="228">
        <f t="shared" si="14"/>
        <v>0</v>
      </c>
      <c r="BC244" s="228">
        <f t="shared" si="14"/>
        <v>0</v>
      </c>
      <c r="BD244" s="228">
        <f t="shared" si="14"/>
        <v>0</v>
      </c>
      <c r="BE244" s="228">
        <f t="shared" si="14"/>
        <v>0</v>
      </c>
      <c r="BF244" s="228">
        <f t="shared" si="14"/>
        <v>0</v>
      </c>
      <c r="BG244" s="228">
        <f t="shared" si="14"/>
        <v>0</v>
      </c>
      <c r="BH244" s="228">
        <f t="shared" si="14"/>
        <v>0</v>
      </c>
      <c r="BI244" s="228">
        <f t="shared" si="14"/>
        <v>0</v>
      </c>
      <c r="BJ244" s="228">
        <f t="shared" si="14"/>
        <v>0</v>
      </c>
      <c r="BK244" s="228">
        <f t="shared" si="14"/>
        <v>0</v>
      </c>
      <c r="BL244" s="228">
        <f t="shared" si="14"/>
        <v>0</v>
      </c>
      <c r="BM244" s="228">
        <f t="shared" si="14"/>
        <v>0</v>
      </c>
      <c r="BN244" s="228">
        <f t="shared" si="14"/>
        <v>0</v>
      </c>
      <c r="BO244" s="228">
        <f t="shared" si="14"/>
        <v>0</v>
      </c>
      <c r="BP244" s="228">
        <f t="shared" si="14"/>
        <v>0</v>
      </c>
      <c r="BQ244" s="228">
        <f t="shared" si="14"/>
        <v>0</v>
      </c>
      <c r="BR244" s="228">
        <f t="shared" ref="BR244:CO244" si="15">BR245+BR246+BR247</f>
        <v>0</v>
      </c>
      <c r="BS244" s="228">
        <f t="shared" si="15"/>
        <v>0</v>
      </c>
      <c r="BT244" s="228">
        <f t="shared" si="15"/>
        <v>0</v>
      </c>
      <c r="BU244" s="228">
        <f t="shared" si="15"/>
        <v>0</v>
      </c>
      <c r="BV244" s="228">
        <f t="shared" si="15"/>
        <v>0</v>
      </c>
      <c r="BW244" s="228">
        <f t="shared" si="15"/>
        <v>0</v>
      </c>
      <c r="BX244" s="228">
        <f t="shared" si="15"/>
        <v>0</v>
      </c>
      <c r="BY244" s="228">
        <f t="shared" si="15"/>
        <v>0</v>
      </c>
      <c r="BZ244" s="228">
        <f t="shared" si="15"/>
        <v>0</v>
      </c>
      <c r="CA244" s="228">
        <f t="shared" si="15"/>
        <v>0</v>
      </c>
      <c r="CB244" s="228">
        <f t="shared" si="15"/>
        <v>0</v>
      </c>
      <c r="CC244" s="228">
        <f t="shared" si="15"/>
        <v>0</v>
      </c>
      <c r="CD244" s="228">
        <f t="shared" si="15"/>
        <v>0</v>
      </c>
      <c r="CE244" s="228">
        <f t="shared" si="15"/>
        <v>0</v>
      </c>
      <c r="CF244" s="228">
        <f t="shared" si="15"/>
        <v>0</v>
      </c>
      <c r="CG244" s="228">
        <f t="shared" si="15"/>
        <v>0</v>
      </c>
      <c r="CH244" s="228">
        <f t="shared" si="15"/>
        <v>0</v>
      </c>
      <c r="CI244" s="228">
        <f t="shared" si="15"/>
        <v>0</v>
      </c>
      <c r="CJ244" s="228">
        <f t="shared" si="15"/>
        <v>0</v>
      </c>
      <c r="CK244" s="228">
        <f t="shared" si="15"/>
        <v>0</v>
      </c>
      <c r="CL244" s="219">
        <f t="shared" si="15"/>
        <v>0</v>
      </c>
      <c r="CM244" s="219">
        <f t="shared" si="15"/>
        <v>0</v>
      </c>
      <c r="CN244" s="219">
        <f t="shared" si="15"/>
        <v>0</v>
      </c>
      <c r="CO244" s="219">
        <f t="shared" si="15"/>
        <v>0</v>
      </c>
    </row>
    <row r="245" spans="1:93" ht="25.5">
      <c r="A245" s="370" t="s">
        <v>383</v>
      </c>
      <c r="B245" s="371">
        <v>48020201</v>
      </c>
      <c r="C245" s="373">
        <v>10000000</v>
      </c>
      <c r="D245" s="373">
        <v>10612000</v>
      </c>
      <c r="E245" s="373">
        <v>4684617</v>
      </c>
    </row>
    <row r="246" spans="1:93" ht="25.5">
      <c r="A246" s="370" t="s">
        <v>1139</v>
      </c>
      <c r="B246" s="371">
        <v>48020202</v>
      </c>
      <c r="C246" s="373">
        <v>1643000</v>
      </c>
      <c r="D246" s="373">
        <v>1643000</v>
      </c>
      <c r="E246" s="373">
        <v>914634</v>
      </c>
    </row>
    <row r="247" spans="1:93">
      <c r="A247" s="370" t="s">
        <v>393</v>
      </c>
      <c r="B247" s="371">
        <v>48020203</v>
      </c>
      <c r="C247" s="373">
        <v>14000000</v>
      </c>
      <c r="D247" s="373">
        <v>14248000</v>
      </c>
      <c r="E247" s="373">
        <v>5538170</v>
      </c>
    </row>
    <row r="248" spans="1:93">
      <c r="A248" s="370" t="s">
        <v>1148</v>
      </c>
      <c r="B248" s="371">
        <v>480203</v>
      </c>
      <c r="C248" s="373">
        <v>0</v>
      </c>
      <c r="D248" s="373">
        <v>18042000</v>
      </c>
      <c r="E248" s="373">
        <v>0</v>
      </c>
      <c r="F248" s="220">
        <f t="shared" ref="F248:BQ248" si="16">F251+F250</f>
        <v>0</v>
      </c>
      <c r="G248" s="221">
        <f t="shared" si="16"/>
        <v>0</v>
      </c>
      <c r="H248" s="221">
        <f t="shared" si="16"/>
        <v>0</v>
      </c>
      <c r="I248" s="221">
        <f t="shared" si="16"/>
        <v>0</v>
      </c>
      <c r="J248" s="221">
        <f t="shared" si="16"/>
        <v>0</v>
      </c>
      <c r="K248" s="221">
        <f t="shared" si="16"/>
        <v>0</v>
      </c>
      <c r="L248" s="221">
        <f t="shared" si="16"/>
        <v>0</v>
      </c>
      <c r="M248" s="221">
        <f t="shared" si="16"/>
        <v>0</v>
      </c>
      <c r="N248" s="221">
        <f t="shared" si="16"/>
        <v>0</v>
      </c>
      <c r="O248" s="221">
        <f t="shared" si="16"/>
        <v>0</v>
      </c>
      <c r="P248" s="221">
        <f t="shared" si="16"/>
        <v>0</v>
      </c>
      <c r="Q248" s="221">
        <f t="shared" si="16"/>
        <v>0</v>
      </c>
      <c r="R248" s="221">
        <f t="shared" si="16"/>
        <v>0</v>
      </c>
      <c r="S248" s="221">
        <f t="shared" si="16"/>
        <v>0</v>
      </c>
      <c r="T248" s="221">
        <f t="shared" si="16"/>
        <v>0</v>
      </c>
      <c r="U248" s="221">
        <f t="shared" si="16"/>
        <v>0</v>
      </c>
      <c r="V248" s="221">
        <f t="shared" si="16"/>
        <v>0</v>
      </c>
      <c r="W248" s="221">
        <f t="shared" si="16"/>
        <v>0</v>
      </c>
      <c r="X248" s="221">
        <f t="shared" si="16"/>
        <v>0</v>
      </c>
      <c r="Y248" s="221">
        <f t="shared" si="16"/>
        <v>0</v>
      </c>
      <c r="Z248" s="221">
        <f t="shared" si="16"/>
        <v>0</v>
      </c>
      <c r="AA248" s="221">
        <f t="shared" si="16"/>
        <v>0</v>
      </c>
      <c r="AB248" s="221">
        <f t="shared" si="16"/>
        <v>0</v>
      </c>
      <c r="AC248" s="221">
        <f t="shared" si="16"/>
        <v>0</v>
      </c>
      <c r="AD248" s="221">
        <f t="shared" si="16"/>
        <v>0</v>
      </c>
      <c r="AE248" s="221">
        <f t="shared" si="16"/>
        <v>0</v>
      </c>
      <c r="AF248" s="221">
        <f t="shared" si="16"/>
        <v>0</v>
      </c>
      <c r="AG248" s="221">
        <f t="shared" si="16"/>
        <v>0</v>
      </c>
      <c r="AH248" s="221">
        <f t="shared" si="16"/>
        <v>0</v>
      </c>
      <c r="AI248" s="221">
        <f t="shared" si="16"/>
        <v>0</v>
      </c>
      <c r="AJ248" s="221">
        <f t="shared" si="16"/>
        <v>0</v>
      </c>
      <c r="AK248" s="221">
        <f t="shared" si="16"/>
        <v>0</v>
      </c>
      <c r="AL248" s="221">
        <f t="shared" si="16"/>
        <v>0</v>
      </c>
      <c r="AM248" s="221">
        <f t="shared" si="16"/>
        <v>0</v>
      </c>
      <c r="AN248" s="221">
        <f t="shared" si="16"/>
        <v>0</v>
      </c>
      <c r="AO248" s="221">
        <f t="shared" si="16"/>
        <v>0</v>
      </c>
      <c r="AP248" s="221">
        <f t="shared" si="16"/>
        <v>0</v>
      </c>
      <c r="AQ248" s="221">
        <f t="shared" si="16"/>
        <v>0</v>
      </c>
      <c r="AR248" s="221">
        <f t="shared" si="16"/>
        <v>0</v>
      </c>
      <c r="AS248" s="221">
        <f t="shared" si="16"/>
        <v>0</v>
      </c>
      <c r="AT248" s="221">
        <f t="shared" si="16"/>
        <v>0</v>
      </c>
      <c r="AU248" s="221">
        <f t="shared" si="16"/>
        <v>0</v>
      </c>
      <c r="AV248" s="221">
        <f t="shared" si="16"/>
        <v>0</v>
      </c>
      <c r="AW248" s="221">
        <f t="shared" si="16"/>
        <v>0</v>
      </c>
      <c r="AX248" s="221">
        <f t="shared" si="16"/>
        <v>0</v>
      </c>
      <c r="AY248" s="221">
        <f t="shared" si="16"/>
        <v>0</v>
      </c>
      <c r="AZ248" s="221">
        <f t="shared" si="16"/>
        <v>0</v>
      </c>
      <c r="BA248" s="221">
        <f t="shared" si="16"/>
        <v>0</v>
      </c>
      <c r="BB248" s="221">
        <f t="shared" si="16"/>
        <v>0</v>
      </c>
      <c r="BC248" s="221">
        <f t="shared" si="16"/>
        <v>0</v>
      </c>
      <c r="BD248" s="221">
        <f t="shared" si="16"/>
        <v>0</v>
      </c>
      <c r="BE248" s="221">
        <f t="shared" si="16"/>
        <v>0</v>
      </c>
      <c r="BF248" s="221">
        <f t="shared" si="16"/>
        <v>0</v>
      </c>
      <c r="BG248" s="221">
        <f t="shared" si="16"/>
        <v>0</v>
      </c>
      <c r="BH248" s="221">
        <f t="shared" si="16"/>
        <v>0</v>
      </c>
      <c r="BI248" s="221">
        <f t="shared" si="16"/>
        <v>0</v>
      </c>
      <c r="BJ248" s="221">
        <f t="shared" si="16"/>
        <v>0</v>
      </c>
      <c r="BK248" s="221">
        <f t="shared" si="16"/>
        <v>0</v>
      </c>
      <c r="BL248" s="221">
        <f t="shared" si="16"/>
        <v>0</v>
      </c>
      <c r="BM248" s="221">
        <f t="shared" si="16"/>
        <v>0</v>
      </c>
      <c r="BN248" s="221">
        <f t="shared" si="16"/>
        <v>0</v>
      </c>
      <c r="BO248" s="221">
        <f t="shared" si="16"/>
        <v>0</v>
      </c>
      <c r="BP248" s="221">
        <f t="shared" si="16"/>
        <v>0</v>
      </c>
      <c r="BQ248" s="221">
        <f t="shared" si="16"/>
        <v>0</v>
      </c>
      <c r="BR248" s="221">
        <f t="shared" ref="BR248:CO248" si="17">BR251+BR250</f>
        <v>0</v>
      </c>
      <c r="BS248" s="221">
        <f t="shared" si="17"/>
        <v>0</v>
      </c>
      <c r="BT248" s="221">
        <f t="shared" si="17"/>
        <v>0</v>
      </c>
      <c r="BU248" s="221">
        <f t="shared" si="17"/>
        <v>0</v>
      </c>
      <c r="BV248" s="221">
        <f t="shared" si="17"/>
        <v>0</v>
      </c>
      <c r="BW248" s="221">
        <f t="shared" si="17"/>
        <v>0</v>
      </c>
      <c r="BX248" s="221">
        <f t="shared" si="17"/>
        <v>0</v>
      </c>
      <c r="BY248" s="221">
        <f t="shared" si="17"/>
        <v>0</v>
      </c>
      <c r="BZ248" s="221">
        <f t="shared" si="17"/>
        <v>0</v>
      </c>
      <c r="CA248" s="221">
        <f t="shared" si="17"/>
        <v>0</v>
      </c>
      <c r="CB248" s="221">
        <f t="shared" si="17"/>
        <v>0</v>
      </c>
      <c r="CC248" s="221">
        <f t="shared" si="17"/>
        <v>0</v>
      </c>
      <c r="CD248" s="221">
        <f t="shared" si="17"/>
        <v>0</v>
      </c>
      <c r="CE248" s="221">
        <f t="shared" si="17"/>
        <v>0</v>
      </c>
      <c r="CF248" s="221">
        <f t="shared" si="17"/>
        <v>0</v>
      </c>
      <c r="CG248" s="221">
        <f t="shared" si="17"/>
        <v>0</v>
      </c>
      <c r="CH248" s="221">
        <f t="shared" si="17"/>
        <v>0</v>
      </c>
      <c r="CI248" s="221">
        <f t="shared" si="17"/>
        <v>0</v>
      </c>
      <c r="CJ248" s="221">
        <f t="shared" si="17"/>
        <v>0</v>
      </c>
      <c r="CK248" s="221">
        <f t="shared" si="17"/>
        <v>0</v>
      </c>
      <c r="CL248" s="221">
        <f t="shared" si="17"/>
        <v>0</v>
      </c>
      <c r="CM248" s="221">
        <f t="shared" si="17"/>
        <v>0</v>
      </c>
      <c r="CN248" s="221">
        <f t="shared" si="17"/>
        <v>0</v>
      </c>
      <c r="CO248" s="221">
        <f t="shared" si="17"/>
        <v>0</v>
      </c>
    </row>
    <row r="249" spans="1:93">
      <c r="A249" s="370" t="s">
        <v>393</v>
      </c>
      <c r="B249" s="371">
        <v>48020303</v>
      </c>
      <c r="C249" s="373">
        <v>0</v>
      </c>
      <c r="D249" s="373">
        <v>18042000</v>
      </c>
      <c r="E249" s="373">
        <v>0</v>
      </c>
    </row>
    <row r="250" spans="1:93" ht="25.5">
      <c r="A250" s="386" t="s">
        <v>1198</v>
      </c>
      <c r="B250" s="387">
        <v>480212</v>
      </c>
      <c r="C250" s="373">
        <v>2946000</v>
      </c>
      <c r="D250" s="373">
        <v>3346000</v>
      </c>
      <c r="E250" s="373">
        <v>1813878</v>
      </c>
    </row>
    <row r="251" spans="1:93" ht="25.5">
      <c r="A251" s="386" t="s">
        <v>1841</v>
      </c>
      <c r="B251" s="387">
        <v>48021201</v>
      </c>
      <c r="C251" s="373">
        <v>0</v>
      </c>
      <c r="D251" s="373">
        <v>0</v>
      </c>
      <c r="E251" s="373"/>
    </row>
    <row r="252" spans="1:93" ht="25.5">
      <c r="A252" s="386" t="s">
        <v>1842</v>
      </c>
      <c r="B252" s="387">
        <v>48021202</v>
      </c>
      <c r="C252" s="373">
        <v>0</v>
      </c>
      <c r="D252" s="373">
        <v>0</v>
      </c>
      <c r="E252" s="373">
        <v>14627</v>
      </c>
    </row>
    <row r="253" spans="1:93">
      <c r="A253" s="386" t="s">
        <v>393</v>
      </c>
      <c r="B253" s="387">
        <v>48021203</v>
      </c>
      <c r="C253" s="373">
        <v>2946000</v>
      </c>
      <c r="D253" s="373">
        <v>3346000</v>
      </c>
      <c r="E253" s="373">
        <v>1799251</v>
      </c>
    </row>
    <row r="254" spans="1:93" ht="25.5" hidden="1">
      <c r="A254" s="386" t="s">
        <v>1199</v>
      </c>
      <c r="B254" s="387">
        <v>480215</v>
      </c>
      <c r="C254" s="373">
        <f>C255+C256</f>
        <v>0</v>
      </c>
      <c r="D254" s="373">
        <v>0</v>
      </c>
      <c r="E254" s="373">
        <v>0</v>
      </c>
      <c r="F254" s="220">
        <f t="shared" ref="F254:BQ254" si="18">F258</f>
        <v>0</v>
      </c>
      <c r="G254" s="221">
        <f t="shared" si="18"/>
        <v>0</v>
      </c>
      <c r="H254" s="221">
        <f t="shared" si="18"/>
        <v>0</v>
      </c>
      <c r="I254" s="221">
        <f t="shared" si="18"/>
        <v>0</v>
      </c>
      <c r="J254" s="221">
        <f t="shared" si="18"/>
        <v>0</v>
      </c>
      <c r="K254" s="221">
        <f t="shared" si="18"/>
        <v>0</v>
      </c>
      <c r="L254" s="221">
        <f t="shared" si="18"/>
        <v>0</v>
      </c>
      <c r="M254" s="221">
        <f t="shared" si="18"/>
        <v>0</v>
      </c>
      <c r="N254" s="221">
        <f t="shared" si="18"/>
        <v>0</v>
      </c>
      <c r="O254" s="221">
        <f t="shared" si="18"/>
        <v>0</v>
      </c>
      <c r="P254" s="221">
        <f t="shared" si="18"/>
        <v>0</v>
      </c>
      <c r="Q254" s="221">
        <f t="shared" si="18"/>
        <v>0</v>
      </c>
      <c r="R254" s="221">
        <f t="shared" si="18"/>
        <v>0</v>
      </c>
      <c r="S254" s="221">
        <f t="shared" si="18"/>
        <v>0</v>
      </c>
      <c r="T254" s="221">
        <f t="shared" si="18"/>
        <v>0</v>
      </c>
      <c r="U254" s="221">
        <f t="shared" si="18"/>
        <v>0</v>
      </c>
      <c r="V254" s="221">
        <f t="shared" si="18"/>
        <v>0</v>
      </c>
      <c r="W254" s="221">
        <f t="shared" si="18"/>
        <v>0</v>
      </c>
      <c r="X254" s="221">
        <f t="shared" si="18"/>
        <v>0</v>
      </c>
      <c r="Y254" s="221">
        <f t="shared" si="18"/>
        <v>0</v>
      </c>
      <c r="Z254" s="221">
        <f t="shared" si="18"/>
        <v>0</v>
      </c>
      <c r="AA254" s="221">
        <f t="shared" si="18"/>
        <v>0</v>
      </c>
      <c r="AB254" s="221">
        <f t="shared" si="18"/>
        <v>0</v>
      </c>
      <c r="AC254" s="221">
        <f t="shared" si="18"/>
        <v>0</v>
      </c>
      <c r="AD254" s="221">
        <f t="shared" si="18"/>
        <v>0</v>
      </c>
      <c r="AE254" s="221">
        <f t="shared" si="18"/>
        <v>0</v>
      </c>
      <c r="AF254" s="221">
        <f t="shared" si="18"/>
        <v>0</v>
      </c>
      <c r="AG254" s="221">
        <f t="shared" si="18"/>
        <v>0</v>
      </c>
      <c r="AH254" s="221">
        <f t="shared" si="18"/>
        <v>0</v>
      </c>
      <c r="AI254" s="221">
        <f t="shared" si="18"/>
        <v>0</v>
      </c>
      <c r="AJ254" s="221">
        <f t="shared" si="18"/>
        <v>0</v>
      </c>
      <c r="AK254" s="221">
        <f t="shared" si="18"/>
        <v>0</v>
      </c>
      <c r="AL254" s="221">
        <f t="shared" si="18"/>
        <v>0</v>
      </c>
      <c r="AM254" s="221">
        <f t="shared" si="18"/>
        <v>0</v>
      </c>
      <c r="AN254" s="221">
        <f t="shared" si="18"/>
        <v>0</v>
      </c>
      <c r="AO254" s="221">
        <f t="shared" si="18"/>
        <v>0</v>
      </c>
      <c r="AP254" s="221">
        <f t="shared" si="18"/>
        <v>0</v>
      </c>
      <c r="AQ254" s="221">
        <f t="shared" si="18"/>
        <v>0</v>
      </c>
      <c r="AR254" s="221">
        <f t="shared" si="18"/>
        <v>0</v>
      </c>
      <c r="AS254" s="221">
        <f t="shared" si="18"/>
        <v>0</v>
      </c>
      <c r="AT254" s="221">
        <f t="shared" si="18"/>
        <v>0</v>
      </c>
      <c r="AU254" s="221">
        <f t="shared" si="18"/>
        <v>0</v>
      </c>
      <c r="AV254" s="221">
        <f t="shared" si="18"/>
        <v>0</v>
      </c>
      <c r="AW254" s="221">
        <f t="shared" si="18"/>
        <v>0</v>
      </c>
      <c r="AX254" s="221">
        <f t="shared" si="18"/>
        <v>0</v>
      </c>
      <c r="AY254" s="221">
        <f t="shared" si="18"/>
        <v>0</v>
      </c>
      <c r="AZ254" s="221">
        <f t="shared" si="18"/>
        <v>0</v>
      </c>
      <c r="BA254" s="221">
        <f t="shared" si="18"/>
        <v>0</v>
      </c>
      <c r="BB254" s="221">
        <f t="shared" si="18"/>
        <v>0</v>
      </c>
      <c r="BC254" s="221">
        <f t="shared" si="18"/>
        <v>0</v>
      </c>
      <c r="BD254" s="221">
        <f t="shared" si="18"/>
        <v>0</v>
      </c>
      <c r="BE254" s="221">
        <f t="shared" si="18"/>
        <v>0</v>
      </c>
      <c r="BF254" s="221">
        <f t="shared" si="18"/>
        <v>0</v>
      </c>
      <c r="BG254" s="221">
        <f t="shared" si="18"/>
        <v>0</v>
      </c>
      <c r="BH254" s="221">
        <f t="shared" si="18"/>
        <v>0</v>
      </c>
      <c r="BI254" s="221">
        <f t="shared" si="18"/>
        <v>0</v>
      </c>
      <c r="BJ254" s="221">
        <f t="shared" si="18"/>
        <v>0</v>
      </c>
      <c r="BK254" s="221">
        <f t="shared" si="18"/>
        <v>0</v>
      </c>
      <c r="BL254" s="221">
        <f t="shared" si="18"/>
        <v>0</v>
      </c>
      <c r="BM254" s="221">
        <f t="shared" si="18"/>
        <v>0</v>
      </c>
      <c r="BN254" s="221">
        <f t="shared" si="18"/>
        <v>0</v>
      </c>
      <c r="BO254" s="221">
        <f t="shared" si="18"/>
        <v>0</v>
      </c>
      <c r="BP254" s="221">
        <f t="shared" si="18"/>
        <v>0</v>
      </c>
      <c r="BQ254" s="221">
        <f t="shared" si="18"/>
        <v>0</v>
      </c>
      <c r="BR254" s="221">
        <f t="shared" ref="BR254:CK254" si="19">BR258</f>
        <v>0</v>
      </c>
      <c r="BS254" s="221">
        <f t="shared" si="19"/>
        <v>0</v>
      </c>
      <c r="BT254" s="221">
        <f t="shared" si="19"/>
        <v>0</v>
      </c>
      <c r="BU254" s="221">
        <f t="shared" si="19"/>
        <v>0</v>
      </c>
      <c r="BV254" s="221">
        <f t="shared" si="19"/>
        <v>0</v>
      </c>
      <c r="BW254" s="221">
        <f t="shared" si="19"/>
        <v>0</v>
      </c>
      <c r="BX254" s="221">
        <f t="shared" si="19"/>
        <v>0</v>
      </c>
      <c r="BY254" s="221">
        <f t="shared" si="19"/>
        <v>0</v>
      </c>
      <c r="BZ254" s="221">
        <f t="shared" si="19"/>
        <v>0</v>
      </c>
      <c r="CA254" s="221">
        <f t="shared" si="19"/>
        <v>0</v>
      </c>
      <c r="CB254" s="221">
        <f t="shared" si="19"/>
        <v>0</v>
      </c>
      <c r="CC254" s="221">
        <f t="shared" si="19"/>
        <v>0</v>
      </c>
      <c r="CD254" s="221">
        <f t="shared" si="19"/>
        <v>0</v>
      </c>
      <c r="CE254" s="221">
        <f t="shared" si="19"/>
        <v>0</v>
      </c>
      <c r="CF254" s="221">
        <f t="shared" si="19"/>
        <v>0</v>
      </c>
      <c r="CG254" s="221">
        <f t="shared" si="19"/>
        <v>0</v>
      </c>
      <c r="CH254" s="221">
        <f t="shared" si="19"/>
        <v>0</v>
      </c>
      <c r="CI254" s="221">
        <f t="shared" si="19"/>
        <v>0</v>
      </c>
      <c r="CJ254" s="221">
        <f t="shared" si="19"/>
        <v>0</v>
      </c>
      <c r="CK254" s="221">
        <f t="shared" si="19"/>
        <v>0</v>
      </c>
    </row>
    <row r="255" spans="1:93" ht="25.5" hidden="1">
      <c r="A255" s="386" t="s">
        <v>383</v>
      </c>
      <c r="B255" s="387">
        <v>48021501</v>
      </c>
      <c r="C255" s="373">
        <v>0</v>
      </c>
      <c r="D255" s="373">
        <v>0</v>
      </c>
      <c r="E255" s="373">
        <v>0</v>
      </c>
      <c r="F255" s="349"/>
      <c r="G255" s="349"/>
      <c r="H255" s="349"/>
      <c r="I255" s="349"/>
      <c r="J255" s="349"/>
      <c r="K255" s="349"/>
      <c r="L255" s="349"/>
      <c r="M255" s="349"/>
      <c r="N255" s="349"/>
      <c r="O255" s="349"/>
      <c r="P255" s="349"/>
      <c r="Q255" s="349"/>
      <c r="R255" s="349"/>
      <c r="S255" s="349"/>
      <c r="T255" s="349"/>
      <c r="U255" s="349"/>
      <c r="V255" s="349"/>
      <c r="W255" s="349"/>
      <c r="X255" s="349"/>
      <c r="Y255" s="349"/>
      <c r="Z255" s="349"/>
      <c r="AA255" s="349"/>
      <c r="AB255" s="349"/>
      <c r="AC255" s="349"/>
      <c r="AD255" s="349"/>
      <c r="AE255" s="349"/>
      <c r="AF255" s="349"/>
      <c r="AG255" s="349"/>
      <c r="AH255" s="349"/>
      <c r="AI255" s="349"/>
      <c r="AJ255" s="349"/>
      <c r="AK255" s="349"/>
      <c r="AL255" s="349"/>
      <c r="AM255" s="349"/>
      <c r="AN255" s="349"/>
      <c r="AO255" s="349"/>
      <c r="AP255" s="349"/>
      <c r="AQ255" s="349"/>
      <c r="AR255" s="349"/>
      <c r="AS255" s="349"/>
      <c r="AT255" s="349"/>
      <c r="AU255" s="349"/>
      <c r="AV255" s="349"/>
      <c r="AW255" s="349"/>
      <c r="AX255" s="349"/>
      <c r="AY255" s="349"/>
      <c r="AZ255" s="349"/>
      <c r="BA255" s="349"/>
      <c r="BB255" s="349"/>
      <c r="BC255" s="349"/>
      <c r="BD255" s="349"/>
      <c r="BE255" s="349"/>
      <c r="BF255" s="349"/>
      <c r="BG255" s="349"/>
      <c r="BH255" s="349"/>
      <c r="BI255" s="349"/>
      <c r="BJ255" s="349"/>
      <c r="BK255" s="349"/>
      <c r="BL255" s="349"/>
      <c r="BM255" s="349"/>
      <c r="BN255" s="349"/>
      <c r="BO255" s="349"/>
      <c r="BP255" s="349"/>
      <c r="BQ255" s="349"/>
      <c r="BR255" s="349"/>
      <c r="BS255" s="349"/>
      <c r="BT255" s="349"/>
      <c r="BU255" s="349"/>
      <c r="BV255" s="349"/>
      <c r="BW255" s="349"/>
      <c r="BX255" s="349"/>
      <c r="BY255" s="349"/>
      <c r="BZ255" s="349"/>
      <c r="CA255" s="349"/>
      <c r="CB255" s="349"/>
      <c r="CC255" s="349"/>
      <c r="CD255" s="349"/>
      <c r="CE255" s="349"/>
      <c r="CF255" s="349"/>
      <c r="CG255" s="349"/>
      <c r="CH255" s="349"/>
      <c r="CI255" s="349"/>
      <c r="CJ255" s="349"/>
      <c r="CK255" s="349"/>
    </row>
    <row r="256" spans="1:93" ht="25.5" hidden="1">
      <c r="A256" s="386" t="s">
        <v>1842</v>
      </c>
      <c r="B256" s="387">
        <v>48021502</v>
      </c>
      <c r="C256" s="373"/>
      <c r="D256" s="373"/>
      <c r="E256" s="373">
        <v>0</v>
      </c>
      <c r="F256" s="349"/>
      <c r="G256" s="349"/>
      <c r="H256" s="349"/>
      <c r="I256" s="349"/>
      <c r="J256" s="349"/>
      <c r="K256" s="349"/>
      <c r="L256" s="349"/>
      <c r="M256" s="349"/>
      <c r="N256" s="349"/>
      <c r="O256" s="349"/>
      <c r="P256" s="349"/>
      <c r="Q256" s="349"/>
      <c r="R256" s="349"/>
      <c r="S256" s="349"/>
      <c r="T256" s="349"/>
      <c r="U256" s="349"/>
      <c r="V256" s="349"/>
      <c r="W256" s="349"/>
      <c r="X256" s="349"/>
      <c r="Y256" s="349"/>
      <c r="Z256" s="349"/>
      <c r="AA256" s="349"/>
      <c r="AB256" s="349"/>
      <c r="AC256" s="349"/>
      <c r="AD256" s="349"/>
      <c r="AE256" s="349"/>
      <c r="AF256" s="349"/>
      <c r="AG256" s="349"/>
      <c r="AH256" s="349"/>
      <c r="AI256" s="349"/>
      <c r="AJ256" s="349"/>
      <c r="AK256" s="349"/>
      <c r="AL256" s="349"/>
      <c r="AM256" s="349"/>
      <c r="AN256" s="349"/>
      <c r="AO256" s="349"/>
      <c r="AP256" s="349"/>
      <c r="AQ256" s="349"/>
      <c r="AR256" s="349"/>
      <c r="AS256" s="349"/>
      <c r="AT256" s="349"/>
      <c r="AU256" s="349"/>
      <c r="AV256" s="349"/>
      <c r="AW256" s="349"/>
      <c r="AX256" s="349"/>
      <c r="AY256" s="349"/>
      <c r="AZ256" s="349"/>
      <c r="BA256" s="349"/>
      <c r="BB256" s="349"/>
      <c r="BC256" s="349"/>
      <c r="BD256" s="349"/>
      <c r="BE256" s="349"/>
      <c r="BF256" s="349"/>
      <c r="BG256" s="349"/>
      <c r="BH256" s="349"/>
      <c r="BI256" s="349"/>
      <c r="BJ256" s="349"/>
      <c r="BK256" s="349"/>
      <c r="BL256" s="349"/>
      <c r="BM256" s="349"/>
      <c r="BN256" s="349"/>
      <c r="BO256" s="349"/>
      <c r="BP256" s="349"/>
      <c r="BQ256" s="349"/>
      <c r="BR256" s="349"/>
      <c r="BS256" s="349"/>
      <c r="BT256" s="349"/>
      <c r="BU256" s="349"/>
      <c r="BV256" s="349"/>
      <c r="BW256" s="349"/>
      <c r="BX256" s="349"/>
      <c r="BY256" s="349"/>
      <c r="BZ256" s="349"/>
      <c r="CA256" s="349"/>
      <c r="CB256" s="349"/>
      <c r="CC256" s="349"/>
      <c r="CD256" s="349"/>
      <c r="CE256" s="349"/>
      <c r="CF256" s="349"/>
      <c r="CG256" s="349"/>
      <c r="CH256" s="349"/>
      <c r="CI256" s="349"/>
      <c r="CJ256" s="349"/>
      <c r="CK256" s="349"/>
    </row>
    <row r="257" spans="1:89" ht="51" hidden="1">
      <c r="A257" s="386" t="s">
        <v>1200</v>
      </c>
      <c r="B257" s="387">
        <v>480232</v>
      </c>
      <c r="C257" s="373"/>
      <c r="D257" s="373"/>
      <c r="E257" s="373"/>
      <c r="F257" s="349"/>
      <c r="G257" s="349"/>
      <c r="H257" s="349"/>
      <c r="I257" s="349"/>
      <c r="J257" s="349"/>
      <c r="K257" s="349"/>
      <c r="L257" s="349"/>
      <c r="M257" s="349"/>
      <c r="N257" s="349"/>
      <c r="O257" s="349"/>
      <c r="P257" s="349"/>
      <c r="Q257" s="349"/>
      <c r="R257" s="349"/>
      <c r="S257" s="349"/>
      <c r="T257" s="349"/>
      <c r="U257" s="349"/>
      <c r="V257" s="349"/>
      <c r="W257" s="349"/>
      <c r="X257" s="349"/>
      <c r="Y257" s="349"/>
      <c r="Z257" s="349"/>
      <c r="AA257" s="349"/>
      <c r="AB257" s="349"/>
      <c r="AC257" s="349"/>
      <c r="AD257" s="349"/>
      <c r="AE257" s="349"/>
      <c r="AF257" s="349"/>
      <c r="AG257" s="349"/>
      <c r="AH257" s="349"/>
      <c r="AI257" s="349"/>
      <c r="AJ257" s="349"/>
      <c r="AK257" s="349"/>
      <c r="AL257" s="349"/>
      <c r="AM257" s="349"/>
      <c r="AN257" s="349"/>
      <c r="AO257" s="349"/>
      <c r="AP257" s="349"/>
      <c r="AQ257" s="349"/>
      <c r="AR257" s="349"/>
      <c r="AS257" s="349"/>
      <c r="AT257" s="349"/>
      <c r="AU257" s="349"/>
      <c r="AV257" s="349"/>
      <c r="AW257" s="349"/>
      <c r="AX257" s="349"/>
      <c r="AY257" s="349"/>
      <c r="AZ257" s="349"/>
      <c r="BA257" s="349"/>
      <c r="BB257" s="349"/>
      <c r="BC257" s="349"/>
      <c r="BD257" s="349"/>
      <c r="BE257" s="349"/>
      <c r="BF257" s="349"/>
      <c r="BG257" s="349"/>
      <c r="BH257" s="349"/>
      <c r="BI257" s="349"/>
      <c r="BJ257" s="349"/>
      <c r="BK257" s="349"/>
      <c r="BL257" s="349"/>
      <c r="BM257" s="349"/>
      <c r="BN257" s="349"/>
      <c r="BO257" s="349"/>
      <c r="BP257" s="349"/>
      <c r="BQ257" s="349"/>
      <c r="BR257" s="349"/>
      <c r="BS257" s="349"/>
      <c r="BT257" s="349"/>
      <c r="BU257" s="349"/>
      <c r="BV257" s="349"/>
      <c r="BW257" s="349"/>
      <c r="BX257" s="349"/>
      <c r="BY257" s="349"/>
      <c r="BZ257" s="349"/>
      <c r="CA257" s="349"/>
      <c r="CB257" s="349"/>
      <c r="CC257" s="349"/>
      <c r="CD257" s="349"/>
      <c r="CE257" s="349"/>
      <c r="CF257" s="349"/>
      <c r="CG257" s="349"/>
      <c r="CH257" s="349"/>
      <c r="CI257" s="349"/>
      <c r="CJ257" s="349"/>
      <c r="CK257" s="349"/>
    </row>
    <row r="258" spans="1:89" ht="25.5" hidden="1">
      <c r="A258" s="386" t="s">
        <v>383</v>
      </c>
      <c r="B258" s="387">
        <v>48023201</v>
      </c>
      <c r="C258" s="373"/>
      <c r="D258" s="373"/>
      <c r="E258" s="373"/>
    </row>
    <row r="259" spans="1:89" hidden="1">
      <c r="A259" s="370" t="s">
        <v>1201</v>
      </c>
      <c r="B259" s="372" t="s">
        <v>1202</v>
      </c>
      <c r="C259" s="373"/>
      <c r="D259" s="373"/>
      <c r="E259" s="373"/>
    </row>
    <row r="260" spans="1:89" ht="25.5">
      <c r="A260" s="370" t="s">
        <v>1203</v>
      </c>
      <c r="B260" s="372" t="s">
        <v>1204</v>
      </c>
      <c r="C260" s="373" t="e">
        <f>C6-C545</f>
        <v>#REF!</v>
      </c>
      <c r="D260" s="373" t="e">
        <f>D6-D545</f>
        <v>#REF!</v>
      </c>
      <c r="E260" s="373" t="e">
        <f>E6-E545</f>
        <v>#REF!</v>
      </c>
    </row>
    <row r="261" spans="1:89" ht="51">
      <c r="A261" s="388" t="s">
        <v>1935</v>
      </c>
      <c r="B261" s="368" t="s">
        <v>1205</v>
      </c>
      <c r="C261" s="369">
        <f>C263+C365</f>
        <v>316470500</v>
      </c>
      <c r="D261" s="369">
        <f>D263+D365</f>
        <v>454224250</v>
      </c>
      <c r="E261" s="369">
        <f>E263+E365</f>
        <v>370347634</v>
      </c>
    </row>
    <row r="262" spans="1:89" ht="25.5">
      <c r="A262" s="370" t="s">
        <v>1936</v>
      </c>
      <c r="B262" s="374" t="s">
        <v>1206</v>
      </c>
      <c r="C262" s="358">
        <f>C263-C294-C354</f>
        <v>313850000</v>
      </c>
      <c r="D262" s="358">
        <f>D263-D294-D354</f>
        <v>458950060</v>
      </c>
      <c r="E262" s="358">
        <f>E263-E294-E354</f>
        <v>328250905</v>
      </c>
      <c r="G262" s="226">
        <v>0</v>
      </c>
      <c r="H262" s="226">
        <v>0</v>
      </c>
      <c r="I262" s="226">
        <v>0</v>
      </c>
      <c r="J262" s="226">
        <v>0</v>
      </c>
      <c r="K262" s="226">
        <v>0</v>
      </c>
      <c r="L262" s="226">
        <v>0</v>
      </c>
      <c r="M262" s="226">
        <v>0</v>
      </c>
      <c r="N262" s="226">
        <v>0</v>
      </c>
      <c r="O262" s="226">
        <v>0</v>
      </c>
      <c r="P262" s="226" t="s">
        <v>847</v>
      </c>
      <c r="S262" s="226">
        <v>2</v>
      </c>
      <c r="T262" s="226">
        <v>98019</v>
      </c>
      <c r="U262" s="226">
        <v>0</v>
      </c>
      <c r="V262" s="226">
        <v>98019</v>
      </c>
    </row>
    <row r="263" spans="1:89" ht="25.5">
      <c r="A263" s="370" t="s">
        <v>845</v>
      </c>
      <c r="B263" s="374" t="s">
        <v>448</v>
      </c>
      <c r="C263" s="358">
        <f>C264+C314</f>
        <v>303332500</v>
      </c>
      <c r="D263" s="358">
        <f>D264+D314</f>
        <v>439283410</v>
      </c>
      <c r="E263" s="358">
        <f>E264+E314</f>
        <v>362332929</v>
      </c>
      <c r="G263" s="226">
        <v>0</v>
      </c>
      <c r="H263" s="226">
        <v>0</v>
      </c>
      <c r="I263" s="226">
        <v>0</v>
      </c>
      <c r="J263" s="226">
        <v>0</v>
      </c>
      <c r="K263" s="226">
        <v>0</v>
      </c>
      <c r="L263" s="226">
        <v>0</v>
      </c>
      <c r="M263" s="226">
        <v>0</v>
      </c>
      <c r="N263" s="226">
        <v>0</v>
      </c>
      <c r="O263" s="226">
        <v>0</v>
      </c>
      <c r="P263" s="226" t="s">
        <v>847</v>
      </c>
      <c r="S263" s="226">
        <v>2</v>
      </c>
      <c r="T263" s="226">
        <v>98020</v>
      </c>
      <c r="U263" s="226">
        <v>0</v>
      </c>
      <c r="V263" s="226">
        <v>98020</v>
      </c>
    </row>
    <row r="264" spans="1:89" ht="25.5">
      <c r="A264" s="370" t="s">
        <v>1937</v>
      </c>
      <c r="B264" s="374" t="s">
        <v>449</v>
      </c>
      <c r="C264" s="358">
        <f>C265+C282+C293+C311</f>
        <v>343224000</v>
      </c>
      <c r="D264" s="358">
        <f>D265+D282+D293+D311</f>
        <v>434675410</v>
      </c>
      <c r="E264" s="358">
        <f>E265+E282+E293+E311</f>
        <v>359703926</v>
      </c>
      <c r="G264" s="226">
        <v>0</v>
      </c>
      <c r="H264" s="226">
        <v>0</v>
      </c>
      <c r="I264" s="226">
        <v>0</v>
      </c>
      <c r="J264" s="226">
        <v>0</v>
      </c>
      <c r="K264" s="226">
        <v>0</v>
      </c>
      <c r="L264" s="226">
        <v>0</v>
      </c>
      <c r="M264" s="226">
        <v>0</v>
      </c>
      <c r="N264" s="226">
        <v>0</v>
      </c>
      <c r="O264" s="226">
        <v>0</v>
      </c>
      <c r="P264" s="226" t="s">
        <v>847</v>
      </c>
      <c r="S264" s="226">
        <v>2</v>
      </c>
      <c r="T264" s="226">
        <v>98021</v>
      </c>
      <c r="U264" s="226">
        <v>0</v>
      </c>
      <c r="V264" s="226">
        <v>98021</v>
      </c>
    </row>
    <row r="265" spans="1:89" ht="38.25">
      <c r="A265" s="370" t="s">
        <v>849</v>
      </c>
      <c r="B265" s="374" t="s">
        <v>1207</v>
      </c>
      <c r="C265" s="358">
        <f>C266+C269</f>
        <v>210149000</v>
      </c>
      <c r="D265" s="358">
        <f>D266+D269</f>
        <v>224815160</v>
      </c>
      <c r="E265" s="358">
        <f>E266+E269</f>
        <v>224265054</v>
      </c>
      <c r="G265" s="226">
        <v>0</v>
      </c>
      <c r="H265" s="226">
        <v>35682313</v>
      </c>
      <c r="I265" s="226">
        <v>0</v>
      </c>
      <c r="J265" s="226">
        <v>0</v>
      </c>
      <c r="K265" s="226">
        <v>0</v>
      </c>
      <c r="L265" s="226">
        <v>0</v>
      </c>
      <c r="M265" s="226">
        <v>0</v>
      </c>
      <c r="N265" s="226">
        <v>0</v>
      </c>
      <c r="O265" s="226">
        <v>0</v>
      </c>
      <c r="P265" s="226" t="s">
        <v>847</v>
      </c>
      <c r="S265" s="226">
        <v>1</v>
      </c>
      <c r="T265" s="226">
        <v>98022</v>
      </c>
      <c r="U265" s="226">
        <v>0</v>
      </c>
      <c r="V265" s="226">
        <v>98022</v>
      </c>
    </row>
    <row r="266" spans="1:89" s="216" customFormat="1" ht="36" customHeight="1">
      <c r="A266" s="370" t="s">
        <v>1208</v>
      </c>
      <c r="B266" s="372" t="s">
        <v>1209</v>
      </c>
      <c r="C266" s="358">
        <f t="shared" ref="C266:E267" si="20">C267</f>
        <v>890000</v>
      </c>
      <c r="D266" s="358">
        <f>D267</f>
        <v>1732000</v>
      </c>
      <c r="E266" s="358">
        <f t="shared" si="20"/>
        <v>1732437</v>
      </c>
      <c r="G266" s="216">
        <v>0</v>
      </c>
      <c r="H266" s="216">
        <v>-30690003</v>
      </c>
      <c r="I266" s="216">
        <v>0</v>
      </c>
      <c r="J266" s="216">
        <v>0</v>
      </c>
      <c r="K266" s="216">
        <v>0</v>
      </c>
      <c r="L266" s="216">
        <v>0</v>
      </c>
      <c r="M266" s="216">
        <v>0</v>
      </c>
      <c r="N266" s="216">
        <v>0</v>
      </c>
      <c r="O266" s="216">
        <v>0</v>
      </c>
      <c r="P266" s="216" t="s">
        <v>847</v>
      </c>
      <c r="S266" s="216">
        <v>1</v>
      </c>
      <c r="T266" s="216">
        <v>98023</v>
      </c>
      <c r="U266" s="216">
        <v>0</v>
      </c>
      <c r="V266" s="216">
        <v>98023</v>
      </c>
    </row>
    <row r="267" spans="1:89">
      <c r="A267" s="370" t="s">
        <v>1210</v>
      </c>
      <c r="B267" s="372" t="s">
        <v>1211</v>
      </c>
      <c r="C267" s="358">
        <f t="shared" si="20"/>
        <v>890000</v>
      </c>
      <c r="D267" s="358">
        <f t="shared" si="20"/>
        <v>1732000</v>
      </c>
      <c r="E267" s="358">
        <f t="shared" si="20"/>
        <v>1732437</v>
      </c>
      <c r="G267" s="226">
        <v>0</v>
      </c>
      <c r="H267" s="226">
        <v>-16635997</v>
      </c>
      <c r="I267" s="226">
        <v>0</v>
      </c>
      <c r="J267" s="226">
        <v>0</v>
      </c>
      <c r="K267" s="226">
        <v>0</v>
      </c>
      <c r="L267" s="226">
        <v>0</v>
      </c>
      <c r="M267" s="226">
        <v>0</v>
      </c>
      <c r="N267" s="226">
        <v>0</v>
      </c>
      <c r="O267" s="226">
        <v>0</v>
      </c>
      <c r="P267" s="226" t="s">
        <v>847</v>
      </c>
      <c r="S267" s="226">
        <v>1</v>
      </c>
      <c r="T267" s="226">
        <v>98024</v>
      </c>
      <c r="U267" s="226">
        <v>0</v>
      </c>
      <c r="V267" s="226">
        <v>98024</v>
      </c>
    </row>
    <row r="268" spans="1:89" ht="25.5">
      <c r="A268" s="370" t="s">
        <v>1212</v>
      </c>
      <c r="B268" s="372" t="s">
        <v>1213</v>
      </c>
      <c r="C268" s="373">
        <f>C13</f>
        <v>890000</v>
      </c>
      <c r="D268" s="373">
        <f>D13</f>
        <v>1732000</v>
      </c>
      <c r="E268" s="373">
        <f>E13</f>
        <v>1732437</v>
      </c>
      <c r="G268" s="226">
        <v>0</v>
      </c>
      <c r="H268" s="226">
        <v>-30464179</v>
      </c>
      <c r="I268" s="226">
        <v>0</v>
      </c>
      <c r="J268" s="226">
        <v>0</v>
      </c>
      <c r="K268" s="226">
        <v>0</v>
      </c>
      <c r="L268" s="226">
        <v>0</v>
      </c>
      <c r="M268" s="226">
        <v>0</v>
      </c>
      <c r="N268" s="226">
        <v>0</v>
      </c>
      <c r="O268" s="226">
        <v>0</v>
      </c>
      <c r="P268" s="226" t="s">
        <v>847</v>
      </c>
      <c r="S268" s="226">
        <v>1</v>
      </c>
      <c r="T268" s="226">
        <v>98025</v>
      </c>
      <c r="U268" s="226">
        <v>0</v>
      </c>
      <c r="V268" s="226">
        <v>98025</v>
      </c>
    </row>
    <row r="269" spans="1:89" ht="26.25" customHeight="1">
      <c r="A269" s="370" t="s">
        <v>1214</v>
      </c>
      <c r="B269" s="372" t="s">
        <v>1215</v>
      </c>
      <c r="C269" s="358">
        <f>C270+C273</f>
        <v>209259000</v>
      </c>
      <c r="D269" s="358">
        <f>D270+D273</f>
        <v>223083160</v>
      </c>
      <c r="E269" s="358">
        <f>E270+E273</f>
        <v>222532617</v>
      </c>
      <c r="G269" s="226">
        <v>0</v>
      </c>
      <c r="H269" s="226">
        <v>-30842339</v>
      </c>
      <c r="I269" s="226">
        <v>0</v>
      </c>
      <c r="J269" s="226">
        <v>0</v>
      </c>
      <c r="K269" s="226">
        <v>0</v>
      </c>
      <c r="L269" s="226">
        <v>0</v>
      </c>
      <c r="M269" s="226">
        <v>0</v>
      </c>
      <c r="N269" s="226">
        <v>0</v>
      </c>
      <c r="O269" s="226">
        <v>0</v>
      </c>
      <c r="P269" s="226" t="s">
        <v>847</v>
      </c>
      <c r="S269" s="226">
        <v>1</v>
      </c>
      <c r="T269" s="226">
        <v>98026</v>
      </c>
      <c r="U269" s="226">
        <v>0</v>
      </c>
      <c r="V269" s="226">
        <v>98026</v>
      </c>
    </row>
    <row r="270" spans="1:89" ht="25.5">
      <c r="A270" s="370" t="s">
        <v>1216</v>
      </c>
      <c r="B270" s="372" t="s">
        <v>1217</v>
      </c>
      <c r="C270" s="358">
        <f>C271+C272</f>
        <v>383000</v>
      </c>
      <c r="D270" s="358">
        <f>D271+D272</f>
        <v>1101000</v>
      </c>
      <c r="E270" s="358">
        <f>E271+E272</f>
        <v>550456</v>
      </c>
      <c r="G270" s="226">
        <v>0</v>
      </c>
      <c r="H270" s="226">
        <v>-15339782</v>
      </c>
      <c r="I270" s="226">
        <v>0</v>
      </c>
      <c r="J270" s="226">
        <v>0</v>
      </c>
      <c r="K270" s="226">
        <v>0</v>
      </c>
      <c r="L270" s="226">
        <v>0</v>
      </c>
      <c r="M270" s="226">
        <v>0</v>
      </c>
      <c r="N270" s="226">
        <v>0</v>
      </c>
      <c r="O270" s="226">
        <v>0</v>
      </c>
      <c r="P270" s="226" t="s">
        <v>847</v>
      </c>
      <c r="S270" s="226">
        <v>1</v>
      </c>
      <c r="T270" s="226">
        <v>98027</v>
      </c>
      <c r="U270" s="226">
        <v>0</v>
      </c>
      <c r="V270" s="226">
        <v>98027</v>
      </c>
    </row>
    <row r="271" spans="1:89" ht="26.25" customHeight="1">
      <c r="A271" s="370" t="s">
        <v>861</v>
      </c>
      <c r="B271" s="372" t="s">
        <v>1218</v>
      </c>
      <c r="C271" s="373">
        <v>0</v>
      </c>
      <c r="D271" s="373">
        <v>0</v>
      </c>
      <c r="E271" s="373"/>
      <c r="G271" s="226">
        <v>0</v>
      </c>
      <c r="H271" s="226">
        <v>-61015</v>
      </c>
      <c r="I271" s="226">
        <v>0</v>
      </c>
      <c r="J271" s="226">
        <v>0</v>
      </c>
      <c r="K271" s="226">
        <v>0</v>
      </c>
      <c r="L271" s="226">
        <v>0</v>
      </c>
      <c r="M271" s="226">
        <v>0</v>
      </c>
      <c r="N271" s="226">
        <v>0</v>
      </c>
      <c r="O271" s="226">
        <v>0</v>
      </c>
      <c r="P271" s="226" t="s">
        <v>847</v>
      </c>
      <c r="S271" s="226">
        <v>1</v>
      </c>
      <c r="T271" s="226">
        <v>98028</v>
      </c>
      <c r="U271" s="226">
        <v>0</v>
      </c>
      <c r="V271" s="226">
        <v>98028</v>
      </c>
    </row>
    <row r="272" spans="1:89" ht="38.25">
      <c r="A272" s="370" t="s">
        <v>1219</v>
      </c>
      <c r="B272" s="372" t="s">
        <v>1220</v>
      </c>
      <c r="C272" s="373">
        <f>C17</f>
        <v>383000</v>
      </c>
      <c r="D272" s="373">
        <f>D17</f>
        <v>1101000</v>
      </c>
      <c r="E272" s="373">
        <f>E17</f>
        <v>550456</v>
      </c>
      <c r="G272" s="226">
        <v>0</v>
      </c>
      <c r="H272" s="226">
        <v>-61015</v>
      </c>
      <c r="I272" s="226">
        <v>0</v>
      </c>
      <c r="J272" s="226">
        <v>0</v>
      </c>
      <c r="K272" s="226">
        <v>0</v>
      </c>
      <c r="L272" s="226">
        <v>0</v>
      </c>
      <c r="M272" s="226">
        <v>0</v>
      </c>
      <c r="N272" s="226">
        <v>0</v>
      </c>
      <c r="O272" s="226">
        <v>0</v>
      </c>
      <c r="P272" s="226" t="s">
        <v>847</v>
      </c>
      <c r="S272" s="226">
        <v>1</v>
      </c>
      <c r="T272" s="226">
        <v>98029</v>
      </c>
      <c r="U272" s="226">
        <v>0</v>
      </c>
      <c r="V272" s="226">
        <v>98029</v>
      </c>
    </row>
    <row r="273" spans="1:22" ht="38.25">
      <c r="A273" s="370" t="s">
        <v>1221</v>
      </c>
      <c r="B273" s="374" t="s">
        <v>1222</v>
      </c>
      <c r="C273" s="358">
        <f>C274+C275</f>
        <v>208876000</v>
      </c>
      <c r="D273" s="358">
        <f>D274+D275+D281</f>
        <v>221982160</v>
      </c>
      <c r="E273" s="358">
        <f>E274+E275+E281</f>
        <v>221982161</v>
      </c>
      <c r="G273" s="226">
        <v>0</v>
      </c>
      <c r="H273" s="226">
        <v>-61015</v>
      </c>
      <c r="I273" s="226">
        <v>0</v>
      </c>
      <c r="J273" s="226">
        <v>0</v>
      </c>
      <c r="K273" s="226">
        <v>0</v>
      </c>
      <c r="L273" s="226">
        <v>0</v>
      </c>
      <c r="M273" s="226">
        <v>0</v>
      </c>
      <c r="N273" s="226">
        <v>0</v>
      </c>
      <c r="O273" s="226">
        <v>0</v>
      </c>
      <c r="P273" s="226" t="s">
        <v>847</v>
      </c>
      <c r="S273" s="226">
        <v>2</v>
      </c>
      <c r="T273" s="226">
        <v>98030</v>
      </c>
      <c r="U273" s="226">
        <v>0</v>
      </c>
      <c r="V273" s="226">
        <v>98030</v>
      </c>
    </row>
    <row r="274" spans="1:22">
      <c r="A274" s="370" t="s">
        <v>867</v>
      </c>
      <c r="B274" s="372" t="s">
        <v>1223</v>
      </c>
      <c r="C274" s="373">
        <f t="shared" ref="C274:E275" si="21">C19</f>
        <v>208876000</v>
      </c>
      <c r="D274" s="373">
        <f t="shared" si="21"/>
        <v>216333160</v>
      </c>
      <c r="E274" s="373">
        <f t="shared" si="21"/>
        <v>216333161</v>
      </c>
      <c r="G274" s="226">
        <v>0</v>
      </c>
      <c r="H274" s="226">
        <v>-15278767</v>
      </c>
      <c r="I274" s="226">
        <v>0</v>
      </c>
      <c r="J274" s="226">
        <v>0</v>
      </c>
      <c r="K274" s="226">
        <v>0</v>
      </c>
      <c r="L274" s="226">
        <v>0</v>
      </c>
      <c r="M274" s="226">
        <v>0</v>
      </c>
      <c r="N274" s="226">
        <v>0</v>
      </c>
      <c r="O274" s="226">
        <v>0</v>
      </c>
      <c r="P274" s="226" t="s">
        <v>847</v>
      </c>
      <c r="S274" s="226">
        <v>1</v>
      </c>
      <c r="T274" s="226">
        <v>98031</v>
      </c>
      <c r="U274" s="226">
        <v>0</v>
      </c>
      <c r="V274" s="226">
        <v>98031</v>
      </c>
    </row>
    <row r="275" spans="1:22" ht="38.25" hidden="1">
      <c r="A275" s="370" t="s">
        <v>1224</v>
      </c>
      <c r="B275" s="372" t="s">
        <v>1225</v>
      </c>
      <c r="C275" s="373">
        <f t="shared" si="21"/>
        <v>0</v>
      </c>
      <c r="D275" s="373">
        <v>0</v>
      </c>
      <c r="E275" s="373">
        <v>0</v>
      </c>
      <c r="G275" s="226">
        <v>0</v>
      </c>
      <c r="H275" s="226">
        <v>-267233</v>
      </c>
      <c r="I275" s="226">
        <v>0</v>
      </c>
      <c r="J275" s="226">
        <v>0</v>
      </c>
      <c r="K275" s="226">
        <v>0</v>
      </c>
      <c r="L275" s="226">
        <v>0</v>
      </c>
      <c r="M275" s="226">
        <v>0</v>
      </c>
      <c r="N275" s="226">
        <v>0</v>
      </c>
      <c r="O275" s="226">
        <v>0</v>
      </c>
      <c r="P275" s="226" t="s">
        <v>847</v>
      </c>
      <c r="S275" s="226">
        <v>1</v>
      </c>
      <c r="T275" s="226">
        <v>98032</v>
      </c>
      <c r="U275" s="226">
        <v>0</v>
      </c>
      <c r="V275" s="226">
        <v>98032</v>
      </c>
    </row>
    <row r="276" spans="1:22" ht="38.25" hidden="1">
      <c r="A276" s="370" t="s">
        <v>1226</v>
      </c>
      <c r="B276" s="372" t="s">
        <v>1227</v>
      </c>
      <c r="C276" s="373">
        <v>0</v>
      </c>
      <c r="D276" s="373">
        <v>0</v>
      </c>
      <c r="E276" s="373"/>
      <c r="G276" s="226">
        <v>0</v>
      </c>
      <c r="H276" s="226">
        <v>0</v>
      </c>
      <c r="I276" s="226">
        <v>0</v>
      </c>
      <c r="J276" s="226">
        <v>0</v>
      </c>
      <c r="K276" s="226">
        <v>0</v>
      </c>
      <c r="L276" s="226">
        <v>0</v>
      </c>
      <c r="M276" s="226">
        <v>0</v>
      </c>
      <c r="N276" s="226">
        <v>0</v>
      </c>
      <c r="O276" s="226">
        <v>0</v>
      </c>
      <c r="P276" s="226" t="s">
        <v>847</v>
      </c>
      <c r="S276" s="226">
        <v>2</v>
      </c>
      <c r="T276" s="226">
        <v>98033</v>
      </c>
      <c r="U276" s="226">
        <v>0</v>
      </c>
      <c r="V276" s="226">
        <v>98033</v>
      </c>
    </row>
    <row r="277" spans="1:22" ht="38.25" hidden="1">
      <c r="A277" s="370" t="s">
        <v>1228</v>
      </c>
      <c r="B277" s="372" t="s">
        <v>1229</v>
      </c>
      <c r="C277" s="373">
        <v>0</v>
      </c>
      <c r="D277" s="373">
        <v>0</v>
      </c>
      <c r="E277" s="373"/>
      <c r="G277" s="226">
        <v>0</v>
      </c>
      <c r="H277" s="226">
        <v>-267233</v>
      </c>
      <c r="I277" s="226">
        <v>0</v>
      </c>
      <c r="J277" s="226">
        <v>0</v>
      </c>
      <c r="K277" s="226">
        <v>0</v>
      </c>
      <c r="L277" s="226">
        <v>0</v>
      </c>
      <c r="M277" s="226">
        <v>0</v>
      </c>
      <c r="N277" s="226">
        <v>0</v>
      </c>
      <c r="O277" s="226">
        <v>0</v>
      </c>
      <c r="P277" s="226" t="s">
        <v>847</v>
      </c>
      <c r="S277" s="226">
        <v>2</v>
      </c>
      <c r="T277" s="226">
        <v>98034</v>
      </c>
      <c r="U277" s="226">
        <v>0</v>
      </c>
      <c r="V277" s="226">
        <v>98034</v>
      </c>
    </row>
    <row r="278" spans="1:22" ht="25.5" hidden="1">
      <c r="A278" s="370" t="s">
        <v>874</v>
      </c>
      <c r="B278" s="372" t="s">
        <v>1230</v>
      </c>
      <c r="C278" s="373">
        <v>0</v>
      </c>
      <c r="D278" s="373">
        <v>0</v>
      </c>
      <c r="E278" s="373"/>
      <c r="G278" s="226">
        <v>0</v>
      </c>
      <c r="H278" s="226">
        <v>-15011534</v>
      </c>
      <c r="I278" s="226">
        <v>0</v>
      </c>
      <c r="J278" s="226">
        <v>0</v>
      </c>
      <c r="K278" s="226">
        <v>0</v>
      </c>
      <c r="L278" s="226">
        <v>0</v>
      </c>
      <c r="M278" s="226">
        <v>0</v>
      </c>
      <c r="N278" s="226">
        <v>0</v>
      </c>
      <c r="O278" s="226">
        <v>0</v>
      </c>
      <c r="P278" s="226" t="s">
        <v>847</v>
      </c>
      <c r="S278" s="226">
        <v>1</v>
      </c>
      <c r="T278" s="226">
        <v>98035</v>
      </c>
      <c r="U278" s="226">
        <v>0</v>
      </c>
      <c r="V278" s="226">
        <v>98035</v>
      </c>
    </row>
    <row r="279" spans="1:22" ht="38.25" hidden="1">
      <c r="A279" s="370" t="s">
        <v>1231</v>
      </c>
      <c r="B279" s="372" t="s">
        <v>1232</v>
      </c>
      <c r="C279" s="373">
        <v>0</v>
      </c>
      <c r="D279" s="373">
        <v>0</v>
      </c>
      <c r="E279" s="373"/>
      <c r="G279" s="226">
        <v>0</v>
      </c>
      <c r="H279" s="226">
        <v>-14853274</v>
      </c>
      <c r="I279" s="226">
        <v>0</v>
      </c>
      <c r="J279" s="226">
        <v>0</v>
      </c>
      <c r="K279" s="226">
        <v>0</v>
      </c>
      <c r="L279" s="226">
        <v>0</v>
      </c>
      <c r="M279" s="226">
        <v>0</v>
      </c>
      <c r="N279" s="226">
        <v>0</v>
      </c>
      <c r="O279" s="226">
        <v>0</v>
      </c>
      <c r="P279" s="226" t="s">
        <v>847</v>
      </c>
      <c r="S279" s="226">
        <v>2</v>
      </c>
      <c r="T279" s="226">
        <v>98036</v>
      </c>
      <c r="U279" s="226">
        <v>0</v>
      </c>
      <c r="V279" s="226">
        <v>98036</v>
      </c>
    </row>
    <row r="280" spans="1:22" ht="25.5" hidden="1">
      <c r="A280" s="370" t="s">
        <v>1233</v>
      </c>
      <c r="B280" s="372" t="s">
        <v>1234</v>
      </c>
      <c r="C280" s="373">
        <v>0</v>
      </c>
      <c r="D280" s="373">
        <v>0</v>
      </c>
      <c r="E280" s="373"/>
      <c r="G280" s="226">
        <v>0</v>
      </c>
      <c r="H280" s="226">
        <v>-158260</v>
      </c>
      <c r="I280" s="226">
        <v>0</v>
      </c>
      <c r="J280" s="226">
        <v>0</v>
      </c>
      <c r="K280" s="226">
        <v>0</v>
      </c>
      <c r="L280" s="226">
        <v>0</v>
      </c>
      <c r="M280" s="226">
        <v>0</v>
      </c>
      <c r="N280" s="226">
        <v>0</v>
      </c>
      <c r="O280" s="226">
        <v>0</v>
      </c>
      <c r="P280" s="226" t="s">
        <v>847</v>
      </c>
      <c r="S280" s="226">
        <v>2</v>
      </c>
      <c r="T280" s="226">
        <v>98037</v>
      </c>
      <c r="U280" s="226">
        <v>0</v>
      </c>
      <c r="V280" s="226">
        <v>98037</v>
      </c>
    </row>
    <row r="281" spans="1:22" ht="25.5">
      <c r="A281" s="370" t="s">
        <v>1843</v>
      </c>
      <c r="B281" s="371" t="s">
        <v>1828</v>
      </c>
      <c r="C281" s="373"/>
      <c r="D281" s="373">
        <v>5649000</v>
      </c>
      <c r="E281" s="373">
        <v>5649000</v>
      </c>
      <c r="G281" s="226">
        <v>0</v>
      </c>
      <c r="H281" s="226">
        <v>0</v>
      </c>
      <c r="I281" s="226">
        <v>0</v>
      </c>
      <c r="J281" s="226">
        <v>0</v>
      </c>
      <c r="K281" s="226">
        <v>0</v>
      </c>
      <c r="L281" s="226">
        <v>0</v>
      </c>
      <c r="M281" s="226">
        <v>0</v>
      </c>
      <c r="N281" s="226">
        <v>0</v>
      </c>
      <c r="O281" s="226">
        <v>0</v>
      </c>
      <c r="P281" s="226" t="s">
        <v>847</v>
      </c>
      <c r="S281" s="226">
        <v>1</v>
      </c>
      <c r="T281" s="226">
        <v>98038</v>
      </c>
      <c r="U281" s="226">
        <v>0</v>
      </c>
      <c r="V281" s="226">
        <v>98038</v>
      </c>
    </row>
    <row r="282" spans="1:22" ht="25.5">
      <c r="A282" s="370" t="s">
        <v>1235</v>
      </c>
      <c r="B282" s="372" t="s">
        <v>1236</v>
      </c>
      <c r="C282" s="373">
        <f>C283</f>
        <v>42951000</v>
      </c>
      <c r="D282" s="373">
        <f>D283</f>
        <v>93963900</v>
      </c>
      <c r="E282" s="373">
        <f>E283</f>
        <v>44053298</v>
      </c>
      <c r="G282" s="226">
        <v>0</v>
      </c>
      <c r="H282" s="226">
        <v>0</v>
      </c>
      <c r="I282" s="226">
        <v>0</v>
      </c>
      <c r="J282" s="226">
        <v>0</v>
      </c>
      <c r="K282" s="226">
        <v>0</v>
      </c>
      <c r="L282" s="226">
        <v>0</v>
      </c>
      <c r="M282" s="226">
        <v>0</v>
      </c>
      <c r="N282" s="226">
        <v>0</v>
      </c>
      <c r="O282" s="226">
        <v>0</v>
      </c>
      <c r="P282" s="226" t="s">
        <v>847</v>
      </c>
      <c r="S282" s="226">
        <v>1</v>
      </c>
      <c r="T282" s="226">
        <v>98039</v>
      </c>
      <c r="U282" s="226">
        <v>0</v>
      </c>
      <c r="V282" s="226">
        <v>98039</v>
      </c>
    </row>
    <row r="283" spans="1:22" ht="51">
      <c r="A283" s="370" t="s">
        <v>1237</v>
      </c>
      <c r="B283" s="374" t="s">
        <v>1238</v>
      </c>
      <c r="C283" s="358">
        <f>C284+C287+C291+C292</f>
        <v>42951000</v>
      </c>
      <c r="D283" s="358">
        <f>D284+D287+D291+D292</f>
        <v>93963900</v>
      </c>
      <c r="E283" s="358">
        <f>E284+E287+E291+E292</f>
        <v>44053298</v>
      </c>
      <c r="G283" s="226">
        <v>0</v>
      </c>
      <c r="H283" s="226">
        <v>0</v>
      </c>
      <c r="I283" s="226">
        <v>0</v>
      </c>
      <c r="J283" s="226">
        <v>0</v>
      </c>
      <c r="K283" s="226">
        <v>0</v>
      </c>
      <c r="L283" s="226">
        <v>0</v>
      </c>
      <c r="M283" s="226">
        <v>0</v>
      </c>
      <c r="N283" s="226">
        <v>0</v>
      </c>
      <c r="O283" s="226">
        <v>0</v>
      </c>
      <c r="P283" s="226" t="s">
        <v>847</v>
      </c>
      <c r="S283" s="226">
        <v>2</v>
      </c>
      <c r="T283" s="226">
        <v>98040</v>
      </c>
      <c r="U283" s="226">
        <v>0</v>
      </c>
      <c r="V283" s="226">
        <v>98040</v>
      </c>
    </row>
    <row r="284" spans="1:22" ht="25.5">
      <c r="A284" s="370" t="s">
        <v>1239</v>
      </c>
      <c r="B284" s="372" t="s">
        <v>1240</v>
      </c>
      <c r="C284" s="373">
        <f>C285+C286</f>
        <v>31252000</v>
      </c>
      <c r="D284" s="373">
        <f>D285+D286</f>
        <v>69475000</v>
      </c>
      <c r="E284" s="373">
        <f>E285+E286</f>
        <v>32698014</v>
      </c>
      <c r="G284" s="226">
        <v>0</v>
      </c>
      <c r="H284" s="226">
        <v>0</v>
      </c>
      <c r="I284" s="226">
        <v>0</v>
      </c>
      <c r="J284" s="226">
        <v>0</v>
      </c>
      <c r="K284" s="226">
        <v>0</v>
      </c>
      <c r="L284" s="226">
        <v>0</v>
      </c>
      <c r="M284" s="226">
        <v>0</v>
      </c>
      <c r="N284" s="226">
        <v>0</v>
      </c>
      <c r="O284" s="226">
        <v>0</v>
      </c>
      <c r="P284" s="226" t="s">
        <v>847</v>
      </c>
      <c r="S284" s="226">
        <v>1</v>
      </c>
      <c r="T284" s="226">
        <v>98041</v>
      </c>
      <c r="U284" s="226">
        <v>0</v>
      </c>
      <c r="V284" s="226">
        <v>98041</v>
      </c>
    </row>
    <row r="285" spans="1:22" ht="25.5">
      <c r="A285" s="370" t="s">
        <v>1241</v>
      </c>
      <c r="B285" s="372" t="s">
        <v>1242</v>
      </c>
      <c r="C285" s="373">
        <f t="shared" ref="C285:E286" si="22">C29</f>
        <v>11683000</v>
      </c>
      <c r="D285" s="373">
        <f t="shared" si="22"/>
        <v>17233000</v>
      </c>
      <c r="E285" s="373">
        <f t="shared" si="22"/>
        <v>12551599</v>
      </c>
      <c r="G285" s="226">
        <v>0</v>
      </c>
      <c r="H285" s="226">
        <v>0</v>
      </c>
      <c r="I285" s="226">
        <v>0</v>
      </c>
      <c r="J285" s="226">
        <v>0</v>
      </c>
      <c r="K285" s="226">
        <v>0</v>
      </c>
      <c r="L285" s="226">
        <v>0</v>
      </c>
      <c r="M285" s="226">
        <v>0</v>
      </c>
      <c r="N285" s="226">
        <v>0</v>
      </c>
      <c r="O285" s="226">
        <v>0</v>
      </c>
      <c r="P285" s="226" t="s">
        <v>847</v>
      </c>
      <c r="S285" s="226">
        <v>2</v>
      </c>
      <c r="T285" s="226">
        <v>98042</v>
      </c>
      <c r="U285" s="226">
        <v>0</v>
      </c>
      <c r="V285" s="226">
        <v>98042</v>
      </c>
    </row>
    <row r="286" spans="1:22" ht="25.5">
      <c r="A286" s="370" t="s">
        <v>1243</v>
      </c>
      <c r="B286" s="372" t="s">
        <v>1244</v>
      </c>
      <c r="C286" s="373">
        <f t="shared" si="22"/>
        <v>19569000</v>
      </c>
      <c r="D286" s="373">
        <f t="shared" si="22"/>
        <v>52242000</v>
      </c>
      <c r="E286" s="373">
        <f t="shared" si="22"/>
        <v>20146415</v>
      </c>
    </row>
    <row r="287" spans="1:22" ht="27" customHeight="1">
      <c r="A287" s="370" t="s">
        <v>1245</v>
      </c>
      <c r="B287" s="372" t="s">
        <v>1246</v>
      </c>
      <c r="C287" s="373">
        <f>C288+C289+C290</f>
        <v>9621000</v>
      </c>
      <c r="D287" s="373">
        <f>D288+D289+D290</f>
        <v>19801000</v>
      </c>
      <c r="E287" s="373">
        <f>E288+E289+E290</f>
        <v>9188081</v>
      </c>
      <c r="G287" s="226">
        <v>0</v>
      </c>
      <c r="H287" s="226">
        <v>985492</v>
      </c>
      <c r="I287" s="226">
        <v>0</v>
      </c>
      <c r="J287" s="226">
        <v>0</v>
      </c>
      <c r="K287" s="226">
        <v>0</v>
      </c>
      <c r="L287" s="226">
        <v>0</v>
      </c>
      <c r="M287" s="226">
        <v>0</v>
      </c>
      <c r="N287" s="226">
        <v>0</v>
      </c>
      <c r="O287" s="226">
        <v>0</v>
      </c>
      <c r="P287" s="226" t="s">
        <v>847</v>
      </c>
      <c r="S287" s="226">
        <v>1</v>
      </c>
      <c r="T287" s="226">
        <v>98043</v>
      </c>
      <c r="U287" s="226">
        <v>0</v>
      </c>
      <c r="V287" s="226">
        <v>98043</v>
      </c>
    </row>
    <row r="288" spans="1:22" ht="28.5" customHeight="1">
      <c r="A288" s="370" t="s">
        <v>1247</v>
      </c>
      <c r="B288" s="372" t="s">
        <v>1248</v>
      </c>
      <c r="C288" s="373">
        <f t="shared" ref="C288:E292" si="23">C32</f>
        <v>4003000</v>
      </c>
      <c r="D288" s="373">
        <f t="shared" si="23"/>
        <v>5703000</v>
      </c>
      <c r="E288" s="373">
        <f>E32</f>
        <v>4331712</v>
      </c>
      <c r="G288" s="226">
        <v>0</v>
      </c>
      <c r="H288" s="226">
        <v>985492</v>
      </c>
      <c r="I288" s="226">
        <v>0</v>
      </c>
      <c r="J288" s="226">
        <v>0</v>
      </c>
      <c r="K288" s="226">
        <v>0</v>
      </c>
      <c r="L288" s="226">
        <v>0</v>
      </c>
      <c r="M288" s="226">
        <v>0</v>
      </c>
      <c r="N288" s="226">
        <v>0</v>
      </c>
      <c r="O288" s="226">
        <v>0</v>
      </c>
      <c r="P288" s="226" t="s">
        <v>847</v>
      </c>
      <c r="S288" s="226">
        <v>1</v>
      </c>
      <c r="T288" s="226">
        <v>98044</v>
      </c>
      <c r="U288" s="226">
        <v>0</v>
      </c>
      <c r="V288" s="226">
        <v>98044</v>
      </c>
    </row>
    <row r="289" spans="1:85" ht="27" customHeight="1">
      <c r="A289" s="370" t="s">
        <v>1249</v>
      </c>
      <c r="B289" s="372" t="s">
        <v>1250</v>
      </c>
      <c r="C289" s="373">
        <f t="shared" si="23"/>
        <v>5480000</v>
      </c>
      <c r="D289" s="373">
        <f t="shared" si="23"/>
        <v>13880000</v>
      </c>
      <c r="E289" s="373">
        <f t="shared" si="23"/>
        <v>4698371</v>
      </c>
      <c r="G289" s="226">
        <v>0</v>
      </c>
      <c r="H289" s="226">
        <v>1176730</v>
      </c>
      <c r="I289" s="226">
        <v>0</v>
      </c>
      <c r="J289" s="226">
        <v>0</v>
      </c>
      <c r="K289" s="226">
        <v>0</v>
      </c>
      <c r="L289" s="226">
        <v>0</v>
      </c>
      <c r="M289" s="226">
        <v>0</v>
      </c>
      <c r="N289" s="226">
        <v>0</v>
      </c>
      <c r="O289" s="226">
        <v>0</v>
      </c>
      <c r="P289" s="226" t="s">
        <v>847</v>
      </c>
      <c r="S289" s="226">
        <v>1</v>
      </c>
      <c r="T289" s="226">
        <v>98045</v>
      </c>
      <c r="U289" s="226">
        <v>0</v>
      </c>
      <c r="V289" s="226">
        <v>98045</v>
      </c>
    </row>
    <row r="290" spans="1:85" ht="17.25" customHeight="1">
      <c r="A290" s="370" t="s">
        <v>1251</v>
      </c>
      <c r="B290" s="372" t="s">
        <v>1252</v>
      </c>
      <c r="C290" s="373">
        <f t="shared" si="23"/>
        <v>138000</v>
      </c>
      <c r="D290" s="373">
        <f t="shared" si="23"/>
        <v>218000</v>
      </c>
      <c r="E290" s="373">
        <f t="shared" si="23"/>
        <v>157998</v>
      </c>
      <c r="G290" s="226">
        <v>0</v>
      </c>
      <c r="H290" s="226">
        <v>-1429036</v>
      </c>
      <c r="I290" s="226">
        <v>0</v>
      </c>
      <c r="J290" s="226">
        <v>0</v>
      </c>
      <c r="K290" s="226">
        <v>0</v>
      </c>
      <c r="L290" s="226">
        <v>0</v>
      </c>
      <c r="M290" s="226">
        <v>0</v>
      </c>
      <c r="N290" s="226">
        <v>0</v>
      </c>
      <c r="O290" s="226">
        <v>0</v>
      </c>
      <c r="P290" s="226" t="s">
        <v>847</v>
      </c>
      <c r="S290" s="226">
        <v>2</v>
      </c>
      <c r="T290" s="226">
        <v>98046</v>
      </c>
      <c r="U290" s="226">
        <v>0</v>
      </c>
      <c r="V290" s="226">
        <v>98046</v>
      </c>
    </row>
    <row r="291" spans="1:85" ht="30" customHeight="1">
      <c r="A291" s="370" t="s">
        <v>1253</v>
      </c>
      <c r="B291" s="372" t="s">
        <v>1254</v>
      </c>
      <c r="C291" s="373">
        <f t="shared" si="23"/>
        <v>2072000</v>
      </c>
      <c r="D291" s="373">
        <f t="shared" si="23"/>
        <v>4681900</v>
      </c>
      <c r="E291" s="373">
        <f t="shared" si="23"/>
        <v>2161722</v>
      </c>
      <c r="F291" s="339">
        <f t="shared" ref="F291:R291" si="24">F30</f>
        <v>0</v>
      </c>
      <c r="G291" s="340">
        <f t="shared" si="24"/>
        <v>0</v>
      </c>
      <c r="H291" s="340">
        <f t="shared" si="24"/>
        <v>2605766</v>
      </c>
      <c r="I291" s="340">
        <f t="shared" si="24"/>
        <v>0</v>
      </c>
      <c r="J291" s="340">
        <f t="shared" si="24"/>
        <v>0</v>
      </c>
      <c r="K291" s="340">
        <f t="shared" si="24"/>
        <v>0</v>
      </c>
      <c r="L291" s="340">
        <f t="shared" si="24"/>
        <v>0</v>
      </c>
      <c r="M291" s="340">
        <f t="shared" si="24"/>
        <v>0</v>
      </c>
      <c r="N291" s="340">
        <f t="shared" si="24"/>
        <v>0</v>
      </c>
      <c r="O291" s="340">
        <f t="shared" si="24"/>
        <v>0</v>
      </c>
      <c r="P291" s="340" t="str">
        <f t="shared" si="24"/>
        <v/>
      </c>
      <c r="Q291" s="340">
        <f t="shared" si="24"/>
        <v>0</v>
      </c>
      <c r="R291" s="340">
        <f t="shared" si="24"/>
        <v>0</v>
      </c>
      <c r="S291" s="340">
        <f t="shared" ref="S291:CB291" si="25">S30</f>
        <v>1</v>
      </c>
      <c r="T291" s="340">
        <f t="shared" si="25"/>
        <v>92633</v>
      </c>
      <c r="U291" s="340">
        <f t="shared" si="25"/>
        <v>0</v>
      </c>
      <c r="V291" s="340">
        <f t="shared" si="25"/>
        <v>92633</v>
      </c>
      <c r="W291" s="340">
        <f t="shared" si="25"/>
        <v>0</v>
      </c>
      <c r="X291" s="340">
        <f t="shared" si="25"/>
        <v>0</v>
      </c>
      <c r="Y291" s="340">
        <f t="shared" si="25"/>
        <v>0</v>
      </c>
      <c r="Z291" s="340">
        <f t="shared" si="25"/>
        <v>0</v>
      </c>
      <c r="AA291" s="340">
        <f t="shared" si="25"/>
        <v>0</v>
      </c>
      <c r="AB291" s="340">
        <f t="shared" si="25"/>
        <v>0</v>
      </c>
      <c r="AC291" s="340">
        <f t="shared" si="25"/>
        <v>0</v>
      </c>
      <c r="AD291" s="340">
        <f t="shared" si="25"/>
        <v>0</v>
      </c>
      <c r="AE291" s="340">
        <f t="shared" si="25"/>
        <v>0</v>
      </c>
      <c r="AF291" s="340">
        <f t="shared" si="25"/>
        <v>0</v>
      </c>
      <c r="AG291" s="340">
        <f t="shared" si="25"/>
        <v>0</v>
      </c>
      <c r="AH291" s="340">
        <f t="shared" si="25"/>
        <v>0</v>
      </c>
      <c r="AI291" s="340">
        <f t="shared" si="25"/>
        <v>0</v>
      </c>
      <c r="AJ291" s="340">
        <f t="shared" si="25"/>
        <v>0</v>
      </c>
      <c r="AK291" s="340">
        <f t="shared" si="25"/>
        <v>0</v>
      </c>
      <c r="AL291" s="340">
        <f t="shared" si="25"/>
        <v>0</v>
      </c>
      <c r="AM291" s="340">
        <f t="shared" si="25"/>
        <v>0</v>
      </c>
      <c r="AN291" s="340">
        <f t="shared" si="25"/>
        <v>0</v>
      </c>
      <c r="AO291" s="340">
        <f t="shared" si="25"/>
        <v>0</v>
      </c>
      <c r="AP291" s="340">
        <f t="shared" si="25"/>
        <v>0</v>
      </c>
      <c r="AQ291" s="340">
        <f t="shared" si="25"/>
        <v>0</v>
      </c>
      <c r="AR291" s="340">
        <f t="shared" si="25"/>
        <v>0</v>
      </c>
      <c r="AS291" s="340">
        <f t="shared" si="25"/>
        <v>0</v>
      </c>
      <c r="AT291" s="340">
        <f t="shared" si="25"/>
        <v>0</v>
      </c>
      <c r="AU291" s="340">
        <f t="shared" si="25"/>
        <v>0</v>
      </c>
      <c r="AV291" s="340">
        <f t="shared" si="25"/>
        <v>0</v>
      </c>
      <c r="AW291" s="340">
        <f t="shared" si="25"/>
        <v>0</v>
      </c>
      <c r="AX291" s="340">
        <f t="shared" si="25"/>
        <v>0</v>
      </c>
      <c r="AY291" s="340">
        <f t="shared" si="25"/>
        <v>0</v>
      </c>
      <c r="AZ291" s="340">
        <f t="shared" si="25"/>
        <v>0</v>
      </c>
      <c r="BA291" s="340">
        <f t="shared" si="25"/>
        <v>0</v>
      </c>
      <c r="BB291" s="340">
        <f t="shared" si="25"/>
        <v>0</v>
      </c>
      <c r="BC291" s="340">
        <f t="shared" si="25"/>
        <v>0</v>
      </c>
      <c r="BD291" s="340">
        <f t="shared" si="25"/>
        <v>0</v>
      </c>
      <c r="BE291" s="340">
        <f t="shared" si="25"/>
        <v>0</v>
      </c>
      <c r="BF291" s="340">
        <f t="shared" si="25"/>
        <v>0</v>
      </c>
      <c r="BG291" s="340">
        <f t="shared" si="25"/>
        <v>0</v>
      </c>
      <c r="BH291" s="340">
        <f t="shared" si="25"/>
        <v>0</v>
      </c>
      <c r="BI291" s="340">
        <f t="shared" si="25"/>
        <v>0</v>
      </c>
      <c r="BJ291" s="340">
        <f t="shared" si="25"/>
        <v>0</v>
      </c>
      <c r="BK291" s="340">
        <f t="shared" si="25"/>
        <v>0</v>
      </c>
      <c r="BL291" s="340">
        <f t="shared" si="25"/>
        <v>0</v>
      </c>
      <c r="BM291" s="340">
        <f t="shared" si="25"/>
        <v>0</v>
      </c>
      <c r="BN291" s="340">
        <f t="shared" si="25"/>
        <v>0</v>
      </c>
      <c r="BO291" s="340">
        <f t="shared" si="25"/>
        <v>0</v>
      </c>
      <c r="BP291" s="340">
        <f t="shared" si="25"/>
        <v>0</v>
      </c>
      <c r="BQ291" s="340">
        <f t="shared" si="25"/>
        <v>0</v>
      </c>
      <c r="BR291" s="340">
        <f t="shared" si="25"/>
        <v>0</v>
      </c>
      <c r="BS291" s="340">
        <f t="shared" si="25"/>
        <v>0</v>
      </c>
      <c r="BT291" s="340">
        <f t="shared" si="25"/>
        <v>0</v>
      </c>
      <c r="BU291" s="340">
        <f t="shared" si="25"/>
        <v>0</v>
      </c>
      <c r="BV291" s="340">
        <f t="shared" si="25"/>
        <v>0</v>
      </c>
      <c r="BW291" s="340">
        <f t="shared" si="25"/>
        <v>0</v>
      </c>
      <c r="BX291" s="340">
        <f t="shared" si="25"/>
        <v>0</v>
      </c>
      <c r="BY291" s="340">
        <f t="shared" si="25"/>
        <v>0</v>
      </c>
      <c r="BZ291" s="340">
        <f t="shared" si="25"/>
        <v>0</v>
      </c>
      <c r="CA291" s="340">
        <f t="shared" si="25"/>
        <v>0</v>
      </c>
      <c r="CB291" s="340">
        <f t="shared" si="25"/>
        <v>0</v>
      </c>
      <c r="CC291" s="340">
        <f>CC30</f>
        <v>0</v>
      </c>
      <c r="CD291" s="340">
        <f>CD30</f>
        <v>0</v>
      </c>
      <c r="CE291" s="340">
        <f>CE30</f>
        <v>0</v>
      </c>
      <c r="CF291" s="340">
        <f>CF30</f>
        <v>0</v>
      </c>
      <c r="CG291" s="340">
        <f>CG30</f>
        <v>0</v>
      </c>
    </row>
    <row r="292" spans="1:85">
      <c r="A292" s="370" t="s">
        <v>899</v>
      </c>
      <c r="B292" s="372" t="s">
        <v>1255</v>
      </c>
      <c r="C292" s="373">
        <f t="shared" si="23"/>
        <v>6000</v>
      </c>
      <c r="D292" s="373">
        <f t="shared" si="23"/>
        <v>6000</v>
      </c>
      <c r="E292" s="373">
        <f t="shared" si="23"/>
        <v>5481</v>
      </c>
      <c r="G292" s="226">
        <v>0</v>
      </c>
      <c r="H292" s="226">
        <v>182344</v>
      </c>
      <c r="I292" s="226">
        <v>0</v>
      </c>
      <c r="J292" s="226">
        <v>0</v>
      </c>
      <c r="K292" s="226">
        <v>0</v>
      </c>
      <c r="L292" s="226">
        <v>0</v>
      </c>
      <c r="M292" s="226">
        <v>0</v>
      </c>
      <c r="N292" s="226">
        <v>0</v>
      </c>
      <c r="O292" s="226">
        <v>0</v>
      </c>
      <c r="P292" s="226" t="s">
        <v>847</v>
      </c>
      <c r="S292" s="226">
        <v>1</v>
      </c>
      <c r="T292" s="226">
        <v>98048</v>
      </c>
      <c r="U292" s="226">
        <v>0</v>
      </c>
      <c r="V292" s="226">
        <v>98048</v>
      </c>
    </row>
    <row r="293" spans="1:85" ht="38.25">
      <c r="A293" s="370" t="s">
        <v>1256</v>
      </c>
      <c r="B293" s="372" t="s">
        <v>450</v>
      </c>
      <c r="C293" s="373">
        <f>C294+C300+C302+C305</f>
        <v>89529000</v>
      </c>
      <c r="D293" s="373">
        <f>D294+D300+D302+D305</f>
        <v>114501350</v>
      </c>
      <c r="E293" s="373">
        <f>E294+E300+E302+E305</f>
        <v>90853830</v>
      </c>
      <c r="G293" s="226">
        <v>0</v>
      </c>
      <c r="H293" s="226">
        <v>-51520</v>
      </c>
      <c r="I293" s="226">
        <v>0</v>
      </c>
      <c r="J293" s="226">
        <v>0</v>
      </c>
      <c r="K293" s="226">
        <v>0</v>
      </c>
      <c r="L293" s="226">
        <v>0</v>
      </c>
      <c r="M293" s="226">
        <v>0</v>
      </c>
      <c r="N293" s="226">
        <v>0</v>
      </c>
      <c r="O293" s="226">
        <v>0</v>
      </c>
      <c r="P293" s="226" t="s">
        <v>847</v>
      </c>
      <c r="S293" s="226">
        <v>2</v>
      </c>
      <c r="T293" s="226">
        <v>98049</v>
      </c>
      <c r="U293" s="226">
        <v>0</v>
      </c>
      <c r="V293" s="226">
        <v>98049</v>
      </c>
    </row>
    <row r="294" spans="1:85" ht="38.25">
      <c r="A294" s="370" t="s">
        <v>1257</v>
      </c>
      <c r="B294" s="374" t="s">
        <v>1258</v>
      </c>
      <c r="C294" s="358">
        <f>C295+C296+C298+C299</f>
        <v>70174000</v>
      </c>
      <c r="D294" s="358">
        <f>D295+D296+D298+D299</f>
        <v>72096350</v>
      </c>
      <c r="E294" s="358">
        <f>E295+E296+E298+E299</f>
        <v>70338057</v>
      </c>
      <c r="G294" s="226">
        <v>0</v>
      </c>
      <c r="H294" s="226">
        <v>242539</v>
      </c>
      <c r="I294" s="226">
        <v>0</v>
      </c>
      <c r="J294" s="226">
        <v>0</v>
      </c>
      <c r="K294" s="226">
        <v>0</v>
      </c>
      <c r="L294" s="226">
        <v>0</v>
      </c>
      <c r="M294" s="226">
        <v>0</v>
      </c>
      <c r="N294" s="226">
        <v>0</v>
      </c>
      <c r="O294" s="226">
        <v>0</v>
      </c>
      <c r="P294" s="226" t="s">
        <v>847</v>
      </c>
      <c r="S294" s="226">
        <v>2</v>
      </c>
      <c r="T294" s="226">
        <v>98050</v>
      </c>
      <c r="U294" s="226">
        <v>0</v>
      </c>
      <c r="V294" s="226">
        <v>98050</v>
      </c>
    </row>
    <row r="295" spans="1:85" ht="51">
      <c r="A295" s="370" t="s">
        <v>1259</v>
      </c>
      <c r="B295" s="372" t="s">
        <v>1260</v>
      </c>
      <c r="C295" s="373"/>
      <c r="D295" s="373"/>
      <c r="E295" s="373"/>
      <c r="G295" s="226">
        <v>0</v>
      </c>
      <c r="H295" s="226">
        <v>-8675</v>
      </c>
      <c r="I295" s="226">
        <v>0</v>
      </c>
      <c r="J295" s="226">
        <v>0</v>
      </c>
      <c r="K295" s="226">
        <v>0</v>
      </c>
      <c r="L295" s="226">
        <v>0</v>
      </c>
      <c r="M295" s="226">
        <v>0</v>
      </c>
      <c r="N295" s="226">
        <v>0</v>
      </c>
      <c r="O295" s="226">
        <v>0</v>
      </c>
      <c r="P295" s="226" t="s">
        <v>847</v>
      </c>
      <c r="S295" s="226">
        <v>2</v>
      </c>
      <c r="T295" s="226">
        <v>98051</v>
      </c>
      <c r="U295" s="226">
        <v>0</v>
      </c>
      <c r="V295" s="226">
        <v>98051</v>
      </c>
    </row>
    <row r="296" spans="1:85" ht="76.5">
      <c r="A296" s="370" t="s">
        <v>1261</v>
      </c>
      <c r="B296" s="372" t="s">
        <v>1262</v>
      </c>
      <c r="C296" s="373">
        <f t="shared" ref="C296:E298" si="26">C40</f>
        <v>62536000</v>
      </c>
      <c r="D296" s="373">
        <f t="shared" si="26"/>
        <v>63255200</v>
      </c>
      <c r="E296" s="373">
        <f t="shared" si="26"/>
        <v>61877226</v>
      </c>
      <c r="G296" s="226">
        <v>0</v>
      </c>
      <c r="H296" s="226">
        <v>-384310</v>
      </c>
      <c r="I296" s="226">
        <v>0</v>
      </c>
      <c r="J296" s="226">
        <v>0</v>
      </c>
      <c r="K296" s="226">
        <v>0</v>
      </c>
      <c r="L296" s="226">
        <v>0</v>
      </c>
      <c r="M296" s="226">
        <v>0</v>
      </c>
      <c r="N296" s="226">
        <v>0</v>
      </c>
      <c r="O296" s="226">
        <v>0</v>
      </c>
      <c r="P296" s="226" t="s">
        <v>847</v>
      </c>
      <c r="S296" s="226">
        <v>2</v>
      </c>
      <c r="T296" s="226">
        <v>98052</v>
      </c>
      <c r="U296" s="226">
        <v>0</v>
      </c>
      <c r="V296" s="226">
        <v>98052</v>
      </c>
    </row>
    <row r="297" spans="1:85" ht="25.5">
      <c r="A297" s="370" t="s">
        <v>908</v>
      </c>
      <c r="B297" s="372" t="s">
        <v>1263</v>
      </c>
      <c r="C297" s="373">
        <f t="shared" si="26"/>
        <v>0</v>
      </c>
      <c r="D297" s="373">
        <f t="shared" si="26"/>
        <v>0</v>
      </c>
      <c r="E297" s="373"/>
      <c r="G297" s="226">
        <v>0</v>
      </c>
      <c r="H297" s="226">
        <v>10728</v>
      </c>
      <c r="I297" s="226">
        <v>0</v>
      </c>
      <c r="J297" s="226">
        <v>0</v>
      </c>
      <c r="K297" s="226">
        <v>0</v>
      </c>
      <c r="L297" s="226">
        <v>0</v>
      </c>
      <c r="M297" s="226">
        <v>0</v>
      </c>
      <c r="N297" s="226">
        <v>0</v>
      </c>
      <c r="O297" s="226">
        <v>0</v>
      </c>
      <c r="P297" s="226" t="s">
        <v>847</v>
      </c>
      <c r="S297" s="226">
        <v>2</v>
      </c>
      <c r="T297" s="226">
        <v>98053</v>
      </c>
      <c r="U297" s="226">
        <v>0</v>
      </c>
      <c r="V297" s="226">
        <v>98053</v>
      </c>
    </row>
    <row r="298" spans="1:85" ht="38.25">
      <c r="A298" s="370" t="s">
        <v>910</v>
      </c>
      <c r="B298" s="372" t="s">
        <v>1264</v>
      </c>
      <c r="C298" s="373">
        <f t="shared" si="26"/>
        <v>0</v>
      </c>
      <c r="D298" s="373">
        <f t="shared" si="26"/>
        <v>1100150</v>
      </c>
      <c r="E298" s="373">
        <f t="shared" si="26"/>
        <v>1100150</v>
      </c>
      <c r="G298" s="226">
        <v>0</v>
      </c>
      <c r="H298" s="226">
        <v>-16367199</v>
      </c>
      <c r="I298" s="226">
        <v>0</v>
      </c>
      <c r="J298" s="226">
        <v>0</v>
      </c>
      <c r="K298" s="226">
        <v>0</v>
      </c>
      <c r="L298" s="226">
        <v>0</v>
      </c>
      <c r="M298" s="226">
        <v>0</v>
      </c>
      <c r="N298" s="226">
        <v>0</v>
      </c>
      <c r="O298" s="226">
        <v>0</v>
      </c>
      <c r="P298" s="226" t="s">
        <v>847</v>
      </c>
      <c r="S298" s="226">
        <v>1</v>
      </c>
      <c r="T298" s="226">
        <v>98054</v>
      </c>
      <c r="U298" s="226">
        <v>0</v>
      </c>
      <c r="V298" s="226">
        <v>98054</v>
      </c>
    </row>
    <row r="299" spans="1:85" ht="51">
      <c r="A299" s="370" t="s">
        <v>912</v>
      </c>
      <c r="B299" s="371" t="s">
        <v>1265</v>
      </c>
      <c r="C299" s="373">
        <f>C43</f>
        <v>7638000</v>
      </c>
      <c r="D299" s="373">
        <f>D43</f>
        <v>7741000</v>
      </c>
      <c r="E299" s="373">
        <f>E43</f>
        <v>7360681</v>
      </c>
      <c r="G299" s="226">
        <v>0</v>
      </c>
      <c r="H299" s="226">
        <v>-17224000</v>
      </c>
      <c r="I299" s="226">
        <v>0</v>
      </c>
      <c r="J299" s="226">
        <v>0</v>
      </c>
      <c r="K299" s="226">
        <v>0</v>
      </c>
      <c r="L299" s="226">
        <v>0</v>
      </c>
      <c r="M299" s="226">
        <v>0</v>
      </c>
      <c r="N299" s="226">
        <v>0</v>
      </c>
      <c r="O299" s="226">
        <v>0</v>
      </c>
      <c r="P299" s="226" t="s">
        <v>847</v>
      </c>
      <c r="S299" s="226">
        <v>1</v>
      </c>
      <c r="T299" s="226">
        <v>98055</v>
      </c>
      <c r="U299" s="226">
        <v>0</v>
      </c>
      <c r="V299" s="226">
        <v>98055</v>
      </c>
    </row>
    <row r="300" spans="1:85" ht="40.5" customHeight="1">
      <c r="A300" s="370" t="s">
        <v>1266</v>
      </c>
      <c r="B300" s="374" t="s">
        <v>1267</v>
      </c>
      <c r="C300" s="358">
        <f>C301</f>
        <v>0</v>
      </c>
      <c r="D300" s="358">
        <f>D301</f>
        <v>0</v>
      </c>
      <c r="E300" s="358">
        <f>E301</f>
        <v>0</v>
      </c>
      <c r="G300" s="226">
        <v>0</v>
      </c>
      <c r="H300" s="226">
        <v>-818000</v>
      </c>
      <c r="I300" s="226">
        <v>0</v>
      </c>
      <c r="J300" s="226">
        <v>0</v>
      </c>
      <c r="K300" s="226">
        <v>0</v>
      </c>
      <c r="L300" s="226">
        <v>0</v>
      </c>
      <c r="M300" s="226">
        <v>0</v>
      </c>
      <c r="N300" s="226">
        <v>0</v>
      </c>
      <c r="O300" s="226">
        <v>0</v>
      </c>
      <c r="P300" s="226" t="s">
        <v>847</v>
      </c>
      <c r="S300" s="226">
        <v>2</v>
      </c>
      <c r="T300" s="226">
        <v>98056</v>
      </c>
      <c r="U300" s="226">
        <v>0</v>
      </c>
      <c r="V300" s="226">
        <v>98056</v>
      </c>
    </row>
    <row r="301" spans="1:85">
      <c r="A301" s="370" t="s">
        <v>915</v>
      </c>
      <c r="B301" s="372" t="s">
        <v>1268</v>
      </c>
      <c r="C301" s="373">
        <f>C45</f>
        <v>0</v>
      </c>
      <c r="D301" s="373">
        <f>D45</f>
        <v>0</v>
      </c>
      <c r="E301" s="373">
        <f>E45</f>
        <v>0</v>
      </c>
      <c r="G301" s="226">
        <v>0</v>
      </c>
      <c r="H301" s="226">
        <v>-16243000</v>
      </c>
      <c r="I301" s="226">
        <v>0</v>
      </c>
      <c r="J301" s="226">
        <v>0</v>
      </c>
      <c r="K301" s="226">
        <v>0</v>
      </c>
      <c r="L301" s="226">
        <v>0</v>
      </c>
      <c r="M301" s="226">
        <v>0</v>
      </c>
      <c r="N301" s="226">
        <v>0</v>
      </c>
      <c r="O301" s="226">
        <v>0</v>
      </c>
      <c r="P301" s="226" t="s">
        <v>847</v>
      </c>
      <c r="S301" s="226">
        <v>2</v>
      </c>
      <c r="T301" s="226">
        <v>98057</v>
      </c>
      <c r="U301" s="226">
        <v>0</v>
      </c>
      <c r="V301" s="226">
        <v>98057</v>
      </c>
    </row>
    <row r="302" spans="1:85" ht="25.5">
      <c r="A302" s="370" t="s">
        <v>1269</v>
      </c>
      <c r="B302" s="374" t="s">
        <v>1270</v>
      </c>
      <c r="C302" s="358">
        <f>C303+C304</f>
        <v>288000</v>
      </c>
      <c r="D302" s="358">
        <f>D303+D304</f>
        <v>1078000</v>
      </c>
      <c r="E302" s="358">
        <f>E303+E304</f>
        <v>309444</v>
      </c>
      <c r="G302" s="226">
        <v>0</v>
      </c>
      <c r="H302" s="226">
        <v>0</v>
      </c>
      <c r="I302" s="226">
        <v>0</v>
      </c>
      <c r="J302" s="226">
        <v>0</v>
      </c>
      <c r="K302" s="226">
        <v>0</v>
      </c>
      <c r="L302" s="226">
        <v>0</v>
      </c>
      <c r="M302" s="226">
        <v>0</v>
      </c>
      <c r="N302" s="226">
        <v>0</v>
      </c>
      <c r="O302" s="226">
        <v>0</v>
      </c>
      <c r="P302" s="226" t="s">
        <v>847</v>
      </c>
      <c r="S302" s="226">
        <v>2</v>
      </c>
      <c r="T302" s="226">
        <v>98058</v>
      </c>
      <c r="U302" s="226">
        <v>0</v>
      </c>
      <c r="V302" s="226">
        <v>98058</v>
      </c>
    </row>
    <row r="303" spans="1:85">
      <c r="A303" s="370" t="s">
        <v>247</v>
      </c>
      <c r="B303" s="372" t="s">
        <v>1271</v>
      </c>
      <c r="C303" s="373">
        <f t="shared" ref="C303:E304" si="27">C47</f>
        <v>96000</v>
      </c>
      <c r="D303" s="373">
        <f t="shared" si="27"/>
        <v>446000</v>
      </c>
      <c r="E303" s="373">
        <f t="shared" si="27"/>
        <v>138362</v>
      </c>
      <c r="G303" s="226">
        <v>0</v>
      </c>
      <c r="H303" s="226">
        <v>-163000</v>
      </c>
      <c r="I303" s="226">
        <v>0</v>
      </c>
      <c r="J303" s="226">
        <v>0</v>
      </c>
      <c r="K303" s="226">
        <v>0</v>
      </c>
      <c r="L303" s="226">
        <v>0</v>
      </c>
      <c r="M303" s="226">
        <v>0</v>
      </c>
      <c r="N303" s="226">
        <v>0</v>
      </c>
      <c r="O303" s="226">
        <v>0</v>
      </c>
      <c r="P303" s="226" t="s">
        <v>847</v>
      </c>
      <c r="S303" s="226">
        <v>2</v>
      </c>
      <c r="T303" s="226">
        <v>98059</v>
      </c>
      <c r="U303" s="226">
        <v>0</v>
      </c>
      <c r="V303" s="226">
        <v>98059</v>
      </c>
    </row>
    <row r="304" spans="1:85">
      <c r="A304" s="370" t="s">
        <v>249</v>
      </c>
      <c r="B304" s="372" t="s">
        <v>1272</v>
      </c>
      <c r="C304" s="373">
        <f t="shared" si="27"/>
        <v>192000</v>
      </c>
      <c r="D304" s="373">
        <f t="shared" si="27"/>
        <v>632000</v>
      </c>
      <c r="E304" s="373">
        <f t="shared" si="27"/>
        <v>171082</v>
      </c>
    </row>
    <row r="305" spans="1:22" ht="51">
      <c r="A305" s="370" t="s">
        <v>1273</v>
      </c>
      <c r="B305" s="374" t="s">
        <v>1274</v>
      </c>
      <c r="C305" s="358">
        <f>C306+C309+C310</f>
        <v>19067000</v>
      </c>
      <c r="D305" s="358">
        <f>D306+D309+D310</f>
        <v>41327000</v>
      </c>
      <c r="E305" s="358">
        <f>E306+E309+E310</f>
        <v>20206329</v>
      </c>
      <c r="G305" s="226">
        <v>0</v>
      </c>
      <c r="H305" s="226">
        <v>23485</v>
      </c>
      <c r="I305" s="226">
        <v>0</v>
      </c>
      <c r="J305" s="226">
        <v>0</v>
      </c>
      <c r="K305" s="226">
        <v>0</v>
      </c>
      <c r="L305" s="226">
        <v>0</v>
      </c>
      <c r="M305" s="226">
        <v>0</v>
      </c>
      <c r="N305" s="226">
        <v>0</v>
      </c>
      <c r="O305" s="226">
        <v>0</v>
      </c>
      <c r="P305" s="226" t="s">
        <v>847</v>
      </c>
      <c r="S305" s="226">
        <v>1</v>
      </c>
      <c r="T305" s="226">
        <v>98060</v>
      </c>
      <c r="U305" s="226">
        <v>0</v>
      </c>
      <c r="V305" s="226">
        <v>98060</v>
      </c>
    </row>
    <row r="306" spans="1:22" ht="25.5">
      <c r="A306" s="370" t="s">
        <v>1275</v>
      </c>
      <c r="B306" s="372" t="s">
        <v>1276</v>
      </c>
      <c r="C306" s="373">
        <f>C307+C308</f>
        <v>15402000</v>
      </c>
      <c r="D306" s="373">
        <f>D307+D308</f>
        <v>33202000</v>
      </c>
      <c r="E306" s="373">
        <f>E307+E308</f>
        <v>16394667</v>
      </c>
      <c r="G306" s="226">
        <v>0</v>
      </c>
      <c r="H306" s="226">
        <v>23485</v>
      </c>
      <c r="I306" s="226">
        <v>0</v>
      </c>
      <c r="J306" s="226">
        <v>0</v>
      </c>
      <c r="K306" s="226">
        <v>0</v>
      </c>
      <c r="L306" s="226">
        <v>0</v>
      </c>
      <c r="M306" s="226">
        <v>0</v>
      </c>
      <c r="N306" s="226">
        <v>0</v>
      </c>
      <c r="O306" s="226">
        <v>0</v>
      </c>
      <c r="P306" s="226" t="s">
        <v>847</v>
      </c>
      <c r="S306" s="226">
        <v>2</v>
      </c>
      <c r="T306" s="226">
        <v>98061</v>
      </c>
      <c r="U306" s="226">
        <v>0</v>
      </c>
      <c r="V306" s="226">
        <v>98061</v>
      </c>
    </row>
    <row r="307" spans="1:22" ht="25.5">
      <c r="A307" s="370" t="s">
        <v>1277</v>
      </c>
      <c r="B307" s="372" t="s">
        <v>1278</v>
      </c>
      <c r="C307" s="373">
        <f t="shared" ref="C307:E310" si="28">C51</f>
        <v>9912000</v>
      </c>
      <c r="D307" s="373">
        <f t="shared" si="28"/>
        <v>21062000</v>
      </c>
      <c r="E307" s="373">
        <f t="shared" si="28"/>
        <v>10697757</v>
      </c>
      <c r="G307" s="226">
        <v>0</v>
      </c>
      <c r="H307" s="226">
        <v>58865</v>
      </c>
      <c r="I307" s="226">
        <v>0</v>
      </c>
      <c r="J307" s="226">
        <v>0</v>
      </c>
      <c r="K307" s="226">
        <v>0</v>
      </c>
      <c r="L307" s="226">
        <v>0</v>
      </c>
      <c r="M307" s="226">
        <v>0</v>
      </c>
      <c r="N307" s="226">
        <v>0</v>
      </c>
      <c r="O307" s="226">
        <v>0</v>
      </c>
      <c r="P307" s="226" t="s">
        <v>847</v>
      </c>
      <c r="S307" s="226">
        <v>1</v>
      </c>
      <c r="T307" s="226">
        <v>98062</v>
      </c>
      <c r="U307" s="226">
        <v>0</v>
      </c>
      <c r="V307" s="226">
        <v>98062</v>
      </c>
    </row>
    <row r="308" spans="1:22" ht="25.5">
      <c r="A308" s="370" t="s">
        <v>1279</v>
      </c>
      <c r="B308" s="372" t="s">
        <v>1280</v>
      </c>
      <c r="C308" s="373">
        <f t="shared" si="28"/>
        <v>5490000</v>
      </c>
      <c r="D308" s="373">
        <f t="shared" si="28"/>
        <v>12140000</v>
      </c>
      <c r="E308" s="373">
        <f t="shared" si="28"/>
        <v>5696910</v>
      </c>
      <c r="G308" s="226">
        <v>0</v>
      </c>
      <c r="H308" s="226">
        <v>11771</v>
      </c>
      <c r="I308" s="226">
        <v>0</v>
      </c>
      <c r="J308" s="226">
        <v>0</v>
      </c>
      <c r="K308" s="226">
        <v>0</v>
      </c>
      <c r="L308" s="226">
        <v>0</v>
      </c>
      <c r="M308" s="226">
        <v>0</v>
      </c>
      <c r="N308" s="226">
        <v>0</v>
      </c>
      <c r="O308" s="226">
        <v>0</v>
      </c>
      <c r="P308" s="226" t="s">
        <v>847</v>
      </c>
      <c r="S308" s="226">
        <v>2</v>
      </c>
      <c r="T308" s="226">
        <v>98063</v>
      </c>
      <c r="U308" s="226">
        <v>0</v>
      </c>
      <c r="V308" s="226">
        <v>98063</v>
      </c>
    </row>
    <row r="309" spans="1:22" ht="25.5">
      <c r="A309" s="370" t="s">
        <v>929</v>
      </c>
      <c r="B309" s="372" t="s">
        <v>1281</v>
      </c>
      <c r="C309" s="373">
        <f t="shared" si="28"/>
        <v>1335000</v>
      </c>
      <c r="D309" s="373">
        <f t="shared" si="28"/>
        <v>3435000</v>
      </c>
      <c r="E309" s="373">
        <f t="shared" si="28"/>
        <v>1503455</v>
      </c>
      <c r="G309" s="226">
        <v>0</v>
      </c>
      <c r="H309" s="226">
        <v>47094</v>
      </c>
      <c r="I309" s="226">
        <v>0</v>
      </c>
      <c r="J309" s="226">
        <v>0</v>
      </c>
      <c r="K309" s="226">
        <v>0</v>
      </c>
      <c r="L309" s="226">
        <v>0</v>
      </c>
      <c r="M309" s="226">
        <v>0</v>
      </c>
      <c r="N309" s="226">
        <v>0</v>
      </c>
      <c r="O309" s="226">
        <v>0</v>
      </c>
      <c r="P309" s="226" t="s">
        <v>847</v>
      </c>
      <c r="S309" s="226">
        <v>2</v>
      </c>
      <c r="T309" s="226">
        <v>98064</v>
      </c>
      <c r="U309" s="226">
        <v>0</v>
      </c>
      <c r="V309" s="226">
        <v>98064</v>
      </c>
    </row>
    <row r="310" spans="1:22" ht="38.25">
      <c r="A310" s="370" t="s">
        <v>931</v>
      </c>
      <c r="B310" s="372" t="s">
        <v>1282</v>
      </c>
      <c r="C310" s="373">
        <f t="shared" si="28"/>
        <v>2330000</v>
      </c>
      <c r="D310" s="373">
        <f t="shared" si="28"/>
        <v>4690000</v>
      </c>
      <c r="E310" s="373">
        <f t="shared" si="28"/>
        <v>2308207</v>
      </c>
      <c r="G310" s="226">
        <v>0</v>
      </c>
      <c r="H310" s="226">
        <v>774451</v>
      </c>
      <c r="I310" s="226">
        <v>0</v>
      </c>
      <c r="J310" s="226">
        <v>0</v>
      </c>
      <c r="K310" s="226">
        <v>0</v>
      </c>
      <c r="L310" s="226">
        <v>0</v>
      </c>
      <c r="M310" s="226">
        <v>0</v>
      </c>
      <c r="N310" s="226">
        <v>0</v>
      </c>
      <c r="O310" s="226">
        <v>0</v>
      </c>
      <c r="P310" s="226" t="s">
        <v>847</v>
      </c>
      <c r="S310" s="226">
        <v>1</v>
      </c>
      <c r="T310" s="226">
        <v>98065</v>
      </c>
      <c r="U310" s="226">
        <v>0</v>
      </c>
      <c r="V310" s="226">
        <v>98065</v>
      </c>
    </row>
    <row r="311" spans="1:22" ht="25.5">
      <c r="A311" s="370" t="s">
        <v>1283</v>
      </c>
      <c r="B311" s="372" t="s">
        <v>1284</v>
      </c>
      <c r="C311" s="373">
        <f t="shared" ref="C311:E312" si="29">C312</f>
        <v>595000</v>
      </c>
      <c r="D311" s="373">
        <f t="shared" si="29"/>
        <v>1395000</v>
      </c>
      <c r="E311" s="373">
        <f t="shared" si="29"/>
        <v>531744</v>
      </c>
      <c r="G311" s="226">
        <v>0</v>
      </c>
      <c r="H311" s="226">
        <v>1308303</v>
      </c>
      <c r="I311" s="226">
        <v>0</v>
      </c>
      <c r="J311" s="226">
        <v>0</v>
      </c>
      <c r="K311" s="226">
        <v>0</v>
      </c>
      <c r="L311" s="226">
        <v>0</v>
      </c>
      <c r="M311" s="226">
        <v>0</v>
      </c>
      <c r="N311" s="226">
        <v>0</v>
      </c>
      <c r="O311" s="226">
        <v>0</v>
      </c>
      <c r="P311" s="226" t="s">
        <v>847</v>
      </c>
      <c r="S311" s="226">
        <v>1</v>
      </c>
      <c r="T311" s="226">
        <v>98066</v>
      </c>
      <c r="U311" s="226">
        <v>0</v>
      </c>
      <c r="V311" s="226">
        <v>98066</v>
      </c>
    </row>
    <row r="312" spans="1:22" ht="25.5">
      <c r="A312" s="370" t="s">
        <v>935</v>
      </c>
      <c r="B312" s="374" t="s">
        <v>1285</v>
      </c>
      <c r="C312" s="358">
        <f t="shared" si="29"/>
        <v>595000</v>
      </c>
      <c r="D312" s="358">
        <f t="shared" si="29"/>
        <v>1395000</v>
      </c>
      <c r="E312" s="358">
        <f t="shared" si="29"/>
        <v>531744</v>
      </c>
      <c r="G312" s="226">
        <v>0</v>
      </c>
      <c r="H312" s="226">
        <v>-277447</v>
      </c>
      <c r="I312" s="226">
        <v>0</v>
      </c>
      <c r="J312" s="226">
        <v>0</v>
      </c>
      <c r="K312" s="226">
        <v>0</v>
      </c>
      <c r="L312" s="226">
        <v>0</v>
      </c>
      <c r="M312" s="226">
        <v>0</v>
      </c>
      <c r="N312" s="226">
        <v>0</v>
      </c>
      <c r="O312" s="226">
        <v>0</v>
      </c>
      <c r="P312" s="226" t="s">
        <v>847</v>
      </c>
      <c r="S312" s="226">
        <v>2</v>
      </c>
      <c r="T312" s="226">
        <v>98067</v>
      </c>
      <c r="U312" s="226">
        <v>0</v>
      </c>
      <c r="V312" s="226">
        <v>98067</v>
      </c>
    </row>
    <row r="313" spans="1:22">
      <c r="A313" s="370" t="s">
        <v>937</v>
      </c>
      <c r="B313" s="372" t="s">
        <v>1286</v>
      </c>
      <c r="C313" s="373">
        <f>C57</f>
        <v>595000</v>
      </c>
      <c r="D313" s="373">
        <f>D57</f>
        <v>1395000</v>
      </c>
      <c r="E313" s="373">
        <f>E57</f>
        <v>531744</v>
      </c>
      <c r="G313" s="226">
        <v>0</v>
      </c>
      <c r="H313" s="226">
        <v>1585750</v>
      </c>
      <c r="I313" s="226">
        <v>0</v>
      </c>
      <c r="J313" s="226">
        <v>0</v>
      </c>
      <c r="K313" s="226">
        <v>0</v>
      </c>
      <c r="L313" s="226">
        <v>0</v>
      </c>
      <c r="M313" s="226">
        <v>0</v>
      </c>
      <c r="N313" s="226">
        <v>0</v>
      </c>
      <c r="O313" s="226">
        <v>0</v>
      </c>
      <c r="P313" s="226" t="s">
        <v>847</v>
      </c>
      <c r="S313" s="226">
        <v>2</v>
      </c>
      <c r="T313" s="226">
        <v>98068</v>
      </c>
      <c r="U313" s="226">
        <v>0</v>
      </c>
      <c r="V313" s="226">
        <v>98068</v>
      </c>
    </row>
    <row r="314" spans="1:22" ht="25.5">
      <c r="A314" s="370" t="s">
        <v>1287</v>
      </c>
      <c r="B314" s="372" t="s">
        <v>457</v>
      </c>
      <c r="C314" s="373">
        <f>C315+C326</f>
        <v>-39891500</v>
      </c>
      <c r="D314" s="373">
        <f>D315+D326</f>
        <v>4608000</v>
      </c>
      <c r="E314" s="373">
        <f>E315+E326</f>
        <v>2629003</v>
      </c>
      <c r="G314" s="226">
        <v>0</v>
      </c>
      <c r="H314" s="226">
        <v>-274482</v>
      </c>
      <c r="I314" s="226">
        <v>0</v>
      </c>
      <c r="J314" s="226">
        <v>0</v>
      </c>
      <c r="K314" s="226">
        <v>0</v>
      </c>
      <c r="L314" s="226">
        <v>0</v>
      </c>
      <c r="M314" s="226">
        <v>0</v>
      </c>
      <c r="N314" s="226">
        <v>0</v>
      </c>
      <c r="O314" s="226">
        <v>0</v>
      </c>
      <c r="P314" s="226" t="s">
        <v>847</v>
      </c>
      <c r="S314" s="226">
        <v>2</v>
      </c>
      <c r="T314" s="226">
        <v>98069</v>
      </c>
      <c r="U314" s="226">
        <v>0</v>
      </c>
      <c r="V314" s="226">
        <v>98069</v>
      </c>
    </row>
    <row r="315" spans="1:22" ht="25.5">
      <c r="A315" s="370" t="s">
        <v>1288</v>
      </c>
      <c r="B315" s="372" t="s">
        <v>459</v>
      </c>
      <c r="C315" s="373">
        <f>C316</f>
        <v>12873000</v>
      </c>
      <c r="D315" s="373">
        <f>D316</f>
        <v>21638000</v>
      </c>
      <c r="E315" s="373">
        <f>E316</f>
        <v>12829519</v>
      </c>
      <c r="G315" s="226">
        <v>0</v>
      </c>
      <c r="H315" s="226">
        <v>-259370</v>
      </c>
      <c r="I315" s="226">
        <v>0</v>
      </c>
      <c r="J315" s="226">
        <v>0</v>
      </c>
      <c r="K315" s="226">
        <v>0</v>
      </c>
      <c r="L315" s="226">
        <v>0</v>
      </c>
      <c r="M315" s="226">
        <v>0</v>
      </c>
      <c r="N315" s="226">
        <v>0</v>
      </c>
      <c r="O315" s="226">
        <v>0</v>
      </c>
      <c r="P315" s="226" t="s">
        <v>847</v>
      </c>
      <c r="S315" s="226">
        <v>2</v>
      </c>
      <c r="T315" s="226">
        <v>98070</v>
      </c>
      <c r="U315" s="226">
        <v>0</v>
      </c>
      <c r="V315" s="226">
        <v>98070</v>
      </c>
    </row>
    <row r="316" spans="1:22" ht="38.25">
      <c r="A316" s="370" t="s">
        <v>941</v>
      </c>
      <c r="B316" s="374" t="s">
        <v>1289</v>
      </c>
      <c r="C316" s="358">
        <f>C317+C318+C320</f>
        <v>12873000</v>
      </c>
      <c r="D316" s="358">
        <f>D317+D318+D320</f>
        <v>21638000</v>
      </c>
      <c r="E316" s="358">
        <f>E317+E318+E320</f>
        <v>12829519</v>
      </c>
      <c r="G316" s="226">
        <v>0</v>
      </c>
      <c r="H316" s="226">
        <v>-120850</v>
      </c>
      <c r="I316" s="226">
        <v>0</v>
      </c>
      <c r="J316" s="226">
        <v>0</v>
      </c>
      <c r="K316" s="226">
        <v>0</v>
      </c>
      <c r="L316" s="226">
        <v>0</v>
      </c>
      <c r="M316" s="226">
        <v>0</v>
      </c>
      <c r="N316" s="226">
        <v>0</v>
      </c>
      <c r="O316" s="226">
        <v>0</v>
      </c>
      <c r="P316" s="226" t="s">
        <v>847</v>
      </c>
      <c r="S316" s="226">
        <v>1</v>
      </c>
      <c r="T316" s="226">
        <v>98071</v>
      </c>
      <c r="U316" s="226">
        <v>0</v>
      </c>
      <c r="V316" s="226">
        <v>98071</v>
      </c>
    </row>
    <row r="317" spans="1:22" ht="38.25">
      <c r="A317" s="370" t="s">
        <v>943</v>
      </c>
      <c r="B317" s="372" t="s">
        <v>1290</v>
      </c>
      <c r="C317" s="373">
        <f t="shared" ref="C317:E318" si="30">C61</f>
        <v>81000</v>
      </c>
      <c r="D317" s="373">
        <f t="shared" si="30"/>
        <v>500000</v>
      </c>
      <c r="E317" s="373">
        <f t="shared" si="30"/>
        <v>477406</v>
      </c>
      <c r="G317" s="226">
        <v>0</v>
      </c>
      <c r="H317" s="226">
        <v>-120850</v>
      </c>
      <c r="I317" s="226">
        <v>0</v>
      </c>
      <c r="J317" s="226">
        <v>0</v>
      </c>
      <c r="K317" s="226">
        <v>0</v>
      </c>
      <c r="L317" s="226">
        <v>0</v>
      </c>
      <c r="M317" s="226">
        <v>0</v>
      </c>
      <c r="N317" s="226">
        <v>0</v>
      </c>
      <c r="O317" s="226">
        <v>0</v>
      </c>
      <c r="P317" s="226" t="s">
        <v>847</v>
      </c>
      <c r="S317" s="226">
        <v>1</v>
      </c>
      <c r="T317" s="226">
        <v>98072</v>
      </c>
      <c r="U317" s="226">
        <v>0</v>
      </c>
      <c r="V317" s="226">
        <v>98072</v>
      </c>
    </row>
    <row r="318" spans="1:22">
      <c r="A318" s="370" t="s">
        <v>261</v>
      </c>
      <c r="B318" s="372" t="s">
        <v>1291</v>
      </c>
      <c r="C318" s="373">
        <f t="shared" si="30"/>
        <v>12792000</v>
      </c>
      <c r="D318" s="373">
        <f t="shared" si="30"/>
        <v>20892000</v>
      </c>
      <c r="E318" s="373">
        <f t="shared" si="30"/>
        <v>12106160</v>
      </c>
      <c r="G318" s="226">
        <v>0</v>
      </c>
      <c r="H318" s="226">
        <v>-120850</v>
      </c>
      <c r="I318" s="226">
        <v>0</v>
      </c>
      <c r="J318" s="226">
        <v>0</v>
      </c>
      <c r="K318" s="226">
        <v>0</v>
      </c>
      <c r="L318" s="226">
        <v>0</v>
      </c>
      <c r="M318" s="226">
        <v>0</v>
      </c>
      <c r="N318" s="226">
        <v>0</v>
      </c>
      <c r="O318" s="226">
        <v>0</v>
      </c>
      <c r="P318" s="226" t="s">
        <v>847</v>
      </c>
      <c r="S318" s="226">
        <v>2</v>
      </c>
      <c r="T318" s="226">
        <v>98073</v>
      </c>
      <c r="U318" s="226">
        <v>0</v>
      </c>
      <c r="V318" s="226">
        <v>98073</v>
      </c>
    </row>
    <row r="319" spans="1:22" ht="25.5">
      <c r="A319" s="370" t="s">
        <v>263</v>
      </c>
      <c r="B319" s="372" t="s">
        <v>1829</v>
      </c>
      <c r="C319" s="373">
        <f>C62</f>
        <v>12792000</v>
      </c>
      <c r="D319" s="373">
        <f>D62</f>
        <v>20892000</v>
      </c>
      <c r="E319" s="373">
        <f>E62</f>
        <v>12106160</v>
      </c>
      <c r="G319" s="226">
        <v>0</v>
      </c>
      <c r="H319" s="226">
        <v>378160</v>
      </c>
      <c r="I319" s="226">
        <v>0</v>
      </c>
      <c r="J319" s="226">
        <v>0</v>
      </c>
      <c r="K319" s="226">
        <v>0</v>
      </c>
      <c r="L319" s="226">
        <v>0</v>
      </c>
      <c r="M319" s="226">
        <v>0</v>
      </c>
      <c r="N319" s="226">
        <v>0</v>
      </c>
      <c r="O319" s="226">
        <v>0</v>
      </c>
      <c r="P319" s="226" t="s">
        <v>847</v>
      </c>
      <c r="S319" s="226">
        <v>1</v>
      </c>
      <c r="T319" s="226">
        <v>98074</v>
      </c>
      <c r="U319" s="226">
        <v>0</v>
      </c>
      <c r="V319" s="226">
        <v>98074</v>
      </c>
    </row>
    <row r="320" spans="1:22" ht="30.75" customHeight="1">
      <c r="A320" s="370" t="s">
        <v>1292</v>
      </c>
      <c r="B320" s="372" t="s">
        <v>1293</v>
      </c>
      <c r="C320" s="373">
        <f>C321</f>
        <v>0</v>
      </c>
      <c r="D320" s="373">
        <f>D321</f>
        <v>246000</v>
      </c>
      <c r="E320" s="373">
        <f>E321</f>
        <v>245953</v>
      </c>
      <c r="G320" s="226">
        <v>0</v>
      </c>
      <c r="H320" s="226">
        <v>-1099179</v>
      </c>
      <c r="I320" s="226">
        <v>0</v>
      </c>
      <c r="J320" s="226">
        <v>0</v>
      </c>
      <c r="K320" s="226">
        <v>0</v>
      </c>
      <c r="L320" s="226">
        <v>0</v>
      </c>
      <c r="M320" s="226">
        <v>0</v>
      </c>
      <c r="N320" s="226">
        <v>0</v>
      </c>
      <c r="O320" s="226">
        <v>0</v>
      </c>
      <c r="P320" s="226" t="s">
        <v>847</v>
      </c>
      <c r="S320" s="226">
        <v>1</v>
      </c>
      <c r="T320" s="226">
        <v>98075</v>
      </c>
      <c r="U320" s="226">
        <v>0</v>
      </c>
      <c r="V320" s="226">
        <v>98075</v>
      </c>
    </row>
    <row r="321" spans="1:22" ht="31.5" customHeight="1">
      <c r="A321" s="370" t="s">
        <v>947</v>
      </c>
      <c r="B321" s="372" t="s">
        <v>1294</v>
      </c>
      <c r="C321" s="373">
        <f>C64</f>
        <v>0</v>
      </c>
      <c r="D321" s="373">
        <f>D64</f>
        <v>246000</v>
      </c>
      <c r="E321" s="373">
        <f>E64</f>
        <v>245953</v>
      </c>
      <c r="G321" s="226">
        <v>0</v>
      </c>
      <c r="H321" s="226">
        <v>-1099179</v>
      </c>
      <c r="I321" s="226">
        <v>0</v>
      </c>
      <c r="J321" s="226">
        <v>0</v>
      </c>
      <c r="K321" s="226">
        <v>0</v>
      </c>
      <c r="L321" s="226">
        <v>0</v>
      </c>
      <c r="M321" s="226">
        <v>0</v>
      </c>
      <c r="N321" s="226">
        <v>0</v>
      </c>
      <c r="O321" s="226">
        <v>0</v>
      </c>
      <c r="P321" s="226" t="s">
        <v>847</v>
      </c>
      <c r="S321" s="226">
        <v>1</v>
      </c>
      <c r="T321" s="226">
        <v>98076</v>
      </c>
      <c r="U321" s="226">
        <v>0</v>
      </c>
      <c r="V321" s="226">
        <v>98076</v>
      </c>
    </row>
    <row r="322" spans="1:22" ht="42.75" hidden="1" customHeight="1">
      <c r="A322" s="370" t="s">
        <v>266</v>
      </c>
      <c r="B322" s="372" t="s">
        <v>1295</v>
      </c>
      <c r="C322" s="373">
        <v>0</v>
      </c>
      <c r="D322" s="373">
        <v>0</v>
      </c>
      <c r="E322" s="373"/>
      <c r="G322" s="226">
        <v>0</v>
      </c>
      <c r="H322" s="226">
        <v>0</v>
      </c>
      <c r="I322" s="226">
        <v>0</v>
      </c>
      <c r="J322" s="226">
        <v>0</v>
      </c>
      <c r="K322" s="226">
        <v>0</v>
      </c>
      <c r="L322" s="226">
        <v>0</v>
      </c>
      <c r="M322" s="226">
        <v>0</v>
      </c>
      <c r="N322" s="226">
        <v>0</v>
      </c>
      <c r="O322" s="226">
        <v>0</v>
      </c>
      <c r="P322" s="226" t="s">
        <v>847</v>
      </c>
      <c r="S322" s="226">
        <v>2</v>
      </c>
      <c r="T322" s="226">
        <v>98077</v>
      </c>
      <c r="U322" s="226">
        <v>0</v>
      </c>
      <c r="V322" s="226">
        <v>98077</v>
      </c>
    </row>
    <row r="323" spans="1:22" hidden="1">
      <c r="A323" s="370" t="s">
        <v>1296</v>
      </c>
      <c r="B323" s="372" t="s">
        <v>1297</v>
      </c>
      <c r="C323" s="373">
        <v>0</v>
      </c>
      <c r="D323" s="373">
        <v>0</v>
      </c>
      <c r="E323" s="373"/>
      <c r="G323" s="226">
        <v>0</v>
      </c>
      <c r="H323" s="226">
        <v>-1099179</v>
      </c>
      <c r="I323" s="226">
        <v>0</v>
      </c>
      <c r="J323" s="226">
        <v>0</v>
      </c>
      <c r="K323" s="226">
        <v>0</v>
      </c>
      <c r="L323" s="226">
        <v>0</v>
      </c>
      <c r="M323" s="226">
        <v>0</v>
      </c>
      <c r="N323" s="226">
        <v>0</v>
      </c>
      <c r="O323" s="226">
        <v>0</v>
      </c>
      <c r="P323" s="226" t="s">
        <v>847</v>
      </c>
      <c r="S323" s="226">
        <v>2</v>
      </c>
      <c r="T323" s="226">
        <v>98078</v>
      </c>
      <c r="U323" s="226">
        <v>0</v>
      </c>
      <c r="V323" s="226">
        <v>98078</v>
      </c>
    </row>
    <row r="324" spans="1:22" hidden="1">
      <c r="A324" s="370" t="s">
        <v>952</v>
      </c>
      <c r="B324" s="372" t="s">
        <v>1298</v>
      </c>
      <c r="C324" s="373">
        <v>0</v>
      </c>
      <c r="D324" s="373">
        <v>0</v>
      </c>
      <c r="E324" s="373"/>
    </row>
    <row r="325" spans="1:22" hidden="1">
      <c r="A325" s="370" t="s">
        <v>1299</v>
      </c>
      <c r="B325" s="372">
        <v>300530</v>
      </c>
      <c r="C325" s="373"/>
      <c r="D325" s="373"/>
      <c r="E325" s="373"/>
      <c r="G325" s="226">
        <v>0</v>
      </c>
      <c r="H325" s="226">
        <v>0</v>
      </c>
      <c r="I325" s="226">
        <v>0</v>
      </c>
      <c r="J325" s="226">
        <v>0</v>
      </c>
      <c r="K325" s="226">
        <v>0</v>
      </c>
      <c r="L325" s="226">
        <v>0</v>
      </c>
      <c r="M325" s="226">
        <v>0</v>
      </c>
      <c r="N325" s="226">
        <v>0</v>
      </c>
      <c r="O325" s="226">
        <v>0</v>
      </c>
      <c r="P325" s="226" t="s">
        <v>847</v>
      </c>
      <c r="S325" s="226">
        <v>1</v>
      </c>
      <c r="T325" s="226">
        <v>98079</v>
      </c>
      <c r="U325" s="226">
        <v>0</v>
      </c>
      <c r="V325" s="226">
        <v>98079</v>
      </c>
    </row>
    <row r="326" spans="1:22" ht="38.25">
      <c r="A326" s="370" t="s">
        <v>954</v>
      </c>
      <c r="B326" s="372" t="s">
        <v>464</v>
      </c>
      <c r="C326" s="373">
        <f>C327+C335+C338+C344+C354</f>
        <v>-52764500</v>
      </c>
      <c r="D326" s="373">
        <f>D327+D338+D344+D354</f>
        <v>-17030000</v>
      </c>
      <c r="E326" s="373">
        <f>E327+E335+E338+E344+E354</f>
        <v>-10200516</v>
      </c>
      <c r="G326" s="226">
        <v>0</v>
      </c>
      <c r="H326" s="226">
        <v>0</v>
      </c>
      <c r="I326" s="226">
        <v>0</v>
      </c>
      <c r="J326" s="226">
        <v>0</v>
      </c>
      <c r="K326" s="226">
        <v>0</v>
      </c>
      <c r="L326" s="226">
        <v>0</v>
      </c>
      <c r="M326" s="226">
        <v>0</v>
      </c>
      <c r="N326" s="226">
        <v>0</v>
      </c>
      <c r="O326" s="226">
        <v>0</v>
      </c>
      <c r="P326" s="226" t="s">
        <v>847</v>
      </c>
      <c r="S326" s="226">
        <v>2</v>
      </c>
      <c r="T326" s="226">
        <v>98080</v>
      </c>
      <c r="U326" s="226">
        <v>0</v>
      </c>
      <c r="V326" s="226">
        <v>98080</v>
      </c>
    </row>
    <row r="327" spans="1:22" ht="51">
      <c r="A327" s="370" t="s">
        <v>1300</v>
      </c>
      <c r="B327" s="374" t="s">
        <v>1301</v>
      </c>
      <c r="C327" s="358">
        <f>C328+C329+C332+C330+C333+C334</f>
        <v>7220000</v>
      </c>
      <c r="D327" s="358">
        <f>D328+D329+D332+D330+D333+D334</f>
        <v>14082000</v>
      </c>
      <c r="E327" s="358">
        <f>E328+E329+E332+E330+E333+E334</f>
        <v>3704940</v>
      </c>
      <c r="G327" s="226">
        <v>0</v>
      </c>
      <c r="H327" s="226">
        <v>0</v>
      </c>
      <c r="I327" s="226">
        <v>0</v>
      </c>
      <c r="J327" s="226">
        <v>0</v>
      </c>
      <c r="K327" s="226">
        <v>0</v>
      </c>
      <c r="L327" s="226">
        <v>0</v>
      </c>
      <c r="M327" s="226">
        <v>0</v>
      </c>
      <c r="N327" s="226">
        <v>0</v>
      </c>
      <c r="O327" s="226">
        <v>0</v>
      </c>
      <c r="P327" s="226" t="s">
        <v>847</v>
      </c>
      <c r="S327" s="226">
        <v>2</v>
      </c>
      <c r="T327" s="226">
        <v>98081</v>
      </c>
      <c r="U327" s="226">
        <v>0</v>
      </c>
      <c r="V327" s="226">
        <v>98081</v>
      </c>
    </row>
    <row r="328" spans="1:22">
      <c r="A328" s="370" t="s">
        <v>276</v>
      </c>
      <c r="B328" s="372" t="s">
        <v>1302</v>
      </c>
      <c r="C328" s="373">
        <f t="shared" ref="C328:E334" si="31">C70</f>
        <v>5698000</v>
      </c>
      <c r="D328" s="373">
        <f t="shared" si="31"/>
        <v>5698000</v>
      </c>
      <c r="E328" s="373">
        <f t="shared" si="31"/>
        <v>116187</v>
      </c>
      <c r="G328" s="226">
        <v>0</v>
      </c>
      <c r="H328" s="226">
        <v>0</v>
      </c>
      <c r="I328" s="226">
        <v>0</v>
      </c>
      <c r="J328" s="226">
        <v>0</v>
      </c>
      <c r="K328" s="226">
        <v>0</v>
      </c>
      <c r="L328" s="226">
        <v>0</v>
      </c>
      <c r="M328" s="226">
        <v>0</v>
      </c>
      <c r="N328" s="226">
        <v>0</v>
      </c>
      <c r="O328" s="226">
        <v>0</v>
      </c>
      <c r="P328" s="226" t="s">
        <v>847</v>
      </c>
      <c r="S328" s="226">
        <v>1</v>
      </c>
      <c r="T328" s="226">
        <v>98082</v>
      </c>
      <c r="U328" s="226">
        <v>0</v>
      </c>
      <c r="V328" s="226">
        <v>98082</v>
      </c>
    </row>
    <row r="329" spans="1:22" ht="38.25">
      <c r="A329" s="370" t="s">
        <v>958</v>
      </c>
      <c r="B329" s="372" t="s">
        <v>1303</v>
      </c>
      <c r="C329" s="373">
        <f t="shared" si="31"/>
        <v>565000</v>
      </c>
      <c r="D329" s="373">
        <f t="shared" si="31"/>
        <v>565000</v>
      </c>
      <c r="E329" s="373">
        <f t="shared" si="31"/>
        <v>589753</v>
      </c>
      <c r="G329" s="226">
        <v>0</v>
      </c>
      <c r="H329" s="226">
        <v>0</v>
      </c>
      <c r="I329" s="226">
        <v>0</v>
      </c>
      <c r="J329" s="226">
        <v>0</v>
      </c>
      <c r="K329" s="226">
        <v>0</v>
      </c>
      <c r="L329" s="226">
        <v>0</v>
      </c>
      <c r="M329" s="226">
        <v>0</v>
      </c>
      <c r="N329" s="226">
        <v>0</v>
      </c>
      <c r="O329" s="226">
        <v>0</v>
      </c>
      <c r="P329" s="226" t="s">
        <v>847</v>
      </c>
      <c r="S329" s="226">
        <v>2</v>
      </c>
      <c r="T329" s="226">
        <v>98083</v>
      </c>
      <c r="U329" s="226">
        <v>0</v>
      </c>
      <c r="V329" s="226">
        <v>98083</v>
      </c>
    </row>
    <row r="330" spans="1:22" ht="25.5">
      <c r="A330" s="370" t="s">
        <v>960</v>
      </c>
      <c r="B330" s="372" t="s">
        <v>1304</v>
      </c>
      <c r="C330" s="373">
        <f t="shared" si="31"/>
        <v>59000</v>
      </c>
      <c r="D330" s="373">
        <f t="shared" si="31"/>
        <v>59000</v>
      </c>
      <c r="E330" s="373">
        <f t="shared" si="31"/>
        <v>77489</v>
      </c>
    </row>
    <row r="331" spans="1:22" ht="28.5" customHeight="1">
      <c r="A331" s="370" t="s">
        <v>962</v>
      </c>
      <c r="B331" s="372" t="s">
        <v>1305</v>
      </c>
      <c r="C331" s="373">
        <f t="shared" si="31"/>
        <v>0</v>
      </c>
      <c r="D331" s="373">
        <f t="shared" si="31"/>
        <v>0</v>
      </c>
      <c r="E331" s="373"/>
      <c r="G331" s="226">
        <v>0</v>
      </c>
      <c r="H331" s="226">
        <v>1477339</v>
      </c>
      <c r="I331" s="226">
        <v>0</v>
      </c>
      <c r="J331" s="226">
        <v>0</v>
      </c>
      <c r="K331" s="226">
        <v>0</v>
      </c>
      <c r="L331" s="226">
        <v>0</v>
      </c>
      <c r="M331" s="226">
        <v>0</v>
      </c>
      <c r="N331" s="226">
        <v>0</v>
      </c>
      <c r="O331" s="226">
        <v>0</v>
      </c>
      <c r="P331" s="226" t="s">
        <v>847</v>
      </c>
      <c r="S331" s="226">
        <v>1</v>
      </c>
      <c r="T331" s="226">
        <v>98084</v>
      </c>
      <c r="U331" s="226">
        <v>0</v>
      </c>
      <c r="V331" s="226">
        <v>98084</v>
      </c>
    </row>
    <row r="332" spans="1:22" ht="38.25">
      <c r="A332" s="370" t="s">
        <v>964</v>
      </c>
      <c r="B332" s="372" t="s">
        <v>1306</v>
      </c>
      <c r="C332" s="373">
        <f t="shared" si="31"/>
        <v>0</v>
      </c>
      <c r="D332" s="373">
        <f t="shared" si="31"/>
        <v>9000</v>
      </c>
      <c r="E332" s="373">
        <f t="shared" si="31"/>
        <v>10480</v>
      </c>
      <c r="G332" s="226">
        <v>0</v>
      </c>
      <c r="H332" s="226">
        <v>-425500</v>
      </c>
      <c r="I332" s="226">
        <v>0</v>
      </c>
      <c r="J332" s="226">
        <v>0</v>
      </c>
      <c r="K332" s="226">
        <v>0</v>
      </c>
      <c r="L332" s="226">
        <v>0</v>
      </c>
      <c r="M332" s="226">
        <v>0</v>
      </c>
      <c r="N332" s="226">
        <v>0</v>
      </c>
      <c r="O332" s="226">
        <v>0</v>
      </c>
      <c r="P332" s="226" t="s">
        <v>847</v>
      </c>
      <c r="S332" s="226">
        <v>1</v>
      </c>
      <c r="T332" s="226">
        <v>98085</v>
      </c>
      <c r="U332" s="226">
        <v>0</v>
      </c>
      <c r="V332" s="226">
        <v>98085</v>
      </c>
    </row>
    <row r="333" spans="1:22" ht="25.5">
      <c r="A333" s="370" t="s">
        <v>966</v>
      </c>
      <c r="B333" s="372" t="s">
        <v>1307</v>
      </c>
      <c r="C333" s="373">
        <f t="shared" si="31"/>
        <v>196000</v>
      </c>
      <c r="D333" s="373">
        <f t="shared" si="31"/>
        <v>5849000</v>
      </c>
      <c r="E333" s="373">
        <f t="shared" si="31"/>
        <v>2272392</v>
      </c>
      <c r="G333" s="226">
        <v>0</v>
      </c>
      <c r="H333" s="226">
        <v>-353064</v>
      </c>
      <c r="I333" s="226">
        <v>0</v>
      </c>
      <c r="J333" s="226">
        <v>0</v>
      </c>
      <c r="K333" s="226">
        <v>0</v>
      </c>
      <c r="L333" s="226">
        <v>0</v>
      </c>
      <c r="M333" s="226">
        <v>0</v>
      </c>
      <c r="N333" s="226">
        <v>0</v>
      </c>
      <c r="O333" s="226">
        <v>0</v>
      </c>
      <c r="P333" s="226" t="s">
        <v>847</v>
      </c>
      <c r="S333" s="226">
        <v>2</v>
      </c>
      <c r="T333" s="226">
        <v>98086</v>
      </c>
      <c r="U333" s="226">
        <v>0</v>
      </c>
      <c r="V333" s="226">
        <v>98086</v>
      </c>
    </row>
    <row r="334" spans="1:22" ht="27.75" customHeight="1">
      <c r="A334" s="370" t="s">
        <v>298</v>
      </c>
      <c r="B334" s="372" t="s">
        <v>1308</v>
      </c>
      <c r="C334" s="373">
        <f t="shared" si="31"/>
        <v>702000</v>
      </c>
      <c r="D334" s="373">
        <f t="shared" si="31"/>
        <v>1902000</v>
      </c>
      <c r="E334" s="373">
        <f t="shared" si="31"/>
        <v>638639</v>
      </c>
      <c r="G334" s="226">
        <v>0</v>
      </c>
      <c r="H334" s="226">
        <v>-69844</v>
      </c>
      <c r="I334" s="226">
        <v>0</v>
      </c>
      <c r="J334" s="226">
        <v>0</v>
      </c>
      <c r="K334" s="226">
        <v>0</v>
      </c>
      <c r="L334" s="226">
        <v>0</v>
      </c>
      <c r="M334" s="226">
        <v>0</v>
      </c>
      <c r="N334" s="226">
        <v>0</v>
      </c>
      <c r="O334" s="226">
        <v>0</v>
      </c>
      <c r="P334" s="226" t="s">
        <v>847</v>
      </c>
      <c r="S334" s="226">
        <v>2</v>
      </c>
      <c r="T334" s="226">
        <v>98087</v>
      </c>
      <c r="U334" s="226">
        <v>0</v>
      </c>
      <c r="V334" s="226">
        <v>98087</v>
      </c>
    </row>
    <row r="335" spans="1:22" ht="38.25">
      <c r="A335" s="370" t="s">
        <v>1309</v>
      </c>
      <c r="B335" s="374" t="s">
        <v>1310</v>
      </c>
      <c r="C335" s="358">
        <f>C336+C337</f>
        <v>0</v>
      </c>
      <c r="D335" s="358">
        <f>D336+D337</f>
        <v>0</v>
      </c>
      <c r="E335" s="358">
        <f>E336+E337</f>
        <v>0</v>
      </c>
      <c r="G335" s="226">
        <v>0</v>
      </c>
      <c r="H335" s="226">
        <v>-2592</v>
      </c>
      <c r="I335" s="226">
        <v>0</v>
      </c>
      <c r="J335" s="226">
        <v>0</v>
      </c>
      <c r="K335" s="226">
        <v>0</v>
      </c>
      <c r="L335" s="226">
        <v>0</v>
      </c>
      <c r="M335" s="226">
        <v>0</v>
      </c>
      <c r="N335" s="226">
        <v>0</v>
      </c>
      <c r="O335" s="226">
        <v>0</v>
      </c>
      <c r="P335" s="226" t="s">
        <v>847</v>
      </c>
      <c r="S335" s="226">
        <v>2</v>
      </c>
      <c r="T335" s="226">
        <v>98088</v>
      </c>
      <c r="U335" s="226">
        <v>0</v>
      </c>
      <c r="V335" s="226">
        <v>98088</v>
      </c>
    </row>
    <row r="336" spans="1:22">
      <c r="A336" s="370" t="s">
        <v>971</v>
      </c>
      <c r="B336" s="372" t="s">
        <v>1311</v>
      </c>
      <c r="C336" s="373">
        <f>C78</f>
        <v>0</v>
      </c>
      <c r="D336" s="373">
        <f>D78</f>
        <v>0</v>
      </c>
      <c r="E336" s="373">
        <f>E78</f>
        <v>0</v>
      </c>
      <c r="G336" s="226">
        <v>0</v>
      </c>
      <c r="H336" s="226">
        <v>0</v>
      </c>
      <c r="I336" s="226">
        <v>0</v>
      </c>
      <c r="J336" s="226">
        <v>0</v>
      </c>
      <c r="K336" s="226">
        <v>0</v>
      </c>
      <c r="L336" s="226">
        <v>0</v>
      </c>
      <c r="M336" s="226">
        <v>0</v>
      </c>
      <c r="N336" s="226">
        <v>0</v>
      </c>
      <c r="O336" s="226">
        <v>0</v>
      </c>
      <c r="P336" s="226" t="s">
        <v>847</v>
      </c>
      <c r="S336" s="226">
        <v>2</v>
      </c>
      <c r="T336" s="226">
        <v>98089</v>
      </c>
      <c r="U336" s="226">
        <v>0</v>
      </c>
      <c r="V336" s="226">
        <v>98089</v>
      </c>
    </row>
    <row r="337" spans="1:22" ht="25.5">
      <c r="A337" s="370" t="s">
        <v>302</v>
      </c>
      <c r="B337" s="372" t="s">
        <v>1312</v>
      </c>
      <c r="C337" s="373"/>
      <c r="D337" s="373"/>
      <c r="E337" s="373"/>
      <c r="G337" s="226">
        <v>0</v>
      </c>
      <c r="H337" s="226">
        <v>0</v>
      </c>
      <c r="I337" s="226">
        <v>0</v>
      </c>
      <c r="J337" s="226">
        <v>0</v>
      </c>
      <c r="K337" s="226">
        <v>0</v>
      </c>
      <c r="L337" s="226">
        <v>0</v>
      </c>
      <c r="M337" s="226">
        <v>0</v>
      </c>
      <c r="N337" s="226">
        <v>0</v>
      </c>
      <c r="O337" s="226">
        <v>0</v>
      </c>
      <c r="P337" s="226" t="s">
        <v>847</v>
      </c>
      <c r="S337" s="226">
        <v>2</v>
      </c>
      <c r="T337" s="226">
        <v>98090</v>
      </c>
      <c r="U337" s="226">
        <v>0</v>
      </c>
      <c r="V337" s="226">
        <v>98090</v>
      </c>
    </row>
    <row r="338" spans="1:22" ht="25.5">
      <c r="A338" s="370" t="s">
        <v>1313</v>
      </c>
      <c r="B338" s="374" t="s">
        <v>1314</v>
      </c>
      <c r="C338" s="358">
        <f>C339+C340+C341+C342</f>
        <v>5339000</v>
      </c>
      <c r="D338" s="358">
        <f>D339+D340+D341+D342</f>
        <v>27689000</v>
      </c>
      <c r="E338" s="358">
        <f>E339+E340+E341+E342</f>
        <v>5266984</v>
      </c>
      <c r="G338" s="226">
        <v>0</v>
      </c>
      <c r="H338" s="226">
        <v>0</v>
      </c>
      <c r="I338" s="226">
        <v>0</v>
      </c>
      <c r="J338" s="226">
        <v>0</v>
      </c>
      <c r="K338" s="226">
        <v>0</v>
      </c>
      <c r="L338" s="226">
        <v>0</v>
      </c>
      <c r="M338" s="226">
        <v>0</v>
      </c>
      <c r="N338" s="226">
        <v>0</v>
      </c>
      <c r="O338" s="226">
        <v>0</v>
      </c>
      <c r="P338" s="226" t="s">
        <v>847</v>
      </c>
      <c r="S338" s="226">
        <v>2</v>
      </c>
      <c r="T338" s="226">
        <v>98091</v>
      </c>
      <c r="U338" s="226">
        <v>0</v>
      </c>
      <c r="V338" s="226">
        <v>98091</v>
      </c>
    </row>
    <row r="339" spans="1:22" ht="25.5">
      <c r="A339" s="370" t="s">
        <v>976</v>
      </c>
      <c r="B339" s="372" t="s">
        <v>1315</v>
      </c>
      <c r="C339" s="373">
        <f>C81</f>
        <v>5339000</v>
      </c>
      <c r="D339" s="373">
        <f>D81</f>
        <v>27689000</v>
      </c>
      <c r="E339" s="373">
        <f>E81</f>
        <v>5266984</v>
      </c>
      <c r="G339" s="226">
        <v>0</v>
      </c>
      <c r="H339" s="226">
        <v>0</v>
      </c>
      <c r="I339" s="226">
        <v>0</v>
      </c>
      <c r="J339" s="226">
        <v>0</v>
      </c>
      <c r="K339" s="226">
        <v>0</v>
      </c>
      <c r="L339" s="226">
        <v>0</v>
      </c>
      <c r="M339" s="226">
        <v>0</v>
      </c>
      <c r="N339" s="226">
        <v>0</v>
      </c>
      <c r="O339" s="226">
        <v>0</v>
      </c>
      <c r="P339" s="226" t="s">
        <v>847</v>
      </c>
      <c r="S339" s="226">
        <v>2</v>
      </c>
      <c r="T339" s="226">
        <v>98092</v>
      </c>
      <c r="U339" s="226">
        <v>0</v>
      </c>
      <c r="V339" s="226">
        <v>98092</v>
      </c>
    </row>
    <row r="340" spans="1:22" ht="38.25" hidden="1">
      <c r="A340" s="370" t="s">
        <v>979</v>
      </c>
      <c r="B340" s="372" t="s">
        <v>1316</v>
      </c>
      <c r="C340" s="373"/>
      <c r="D340" s="373"/>
      <c r="E340" s="373">
        <v>0</v>
      </c>
      <c r="G340" s="226">
        <v>0</v>
      </c>
      <c r="H340" s="226">
        <v>-287445</v>
      </c>
      <c r="I340" s="226">
        <v>0</v>
      </c>
      <c r="J340" s="226">
        <v>0</v>
      </c>
      <c r="K340" s="226">
        <v>0</v>
      </c>
      <c r="L340" s="226">
        <v>0</v>
      </c>
      <c r="M340" s="226">
        <v>0</v>
      </c>
      <c r="N340" s="226">
        <v>0</v>
      </c>
      <c r="O340" s="226">
        <v>0</v>
      </c>
      <c r="P340" s="226" t="s">
        <v>847</v>
      </c>
      <c r="S340" s="226">
        <v>1</v>
      </c>
      <c r="T340" s="226">
        <v>98093</v>
      </c>
      <c r="U340" s="226">
        <v>0</v>
      </c>
      <c r="V340" s="226">
        <v>98093</v>
      </c>
    </row>
    <row r="341" spans="1:22" ht="51" hidden="1">
      <c r="A341" s="370" t="s">
        <v>981</v>
      </c>
      <c r="B341" s="372" t="s">
        <v>1317</v>
      </c>
      <c r="C341" s="373">
        <f>C85</f>
        <v>0</v>
      </c>
      <c r="D341" s="373">
        <f>D85</f>
        <v>0</v>
      </c>
      <c r="E341" s="373">
        <f>E85</f>
        <v>0</v>
      </c>
      <c r="G341" s="226">
        <v>0</v>
      </c>
      <c r="H341" s="226">
        <v>-287445</v>
      </c>
      <c r="I341" s="226">
        <v>0</v>
      </c>
      <c r="J341" s="226">
        <v>0</v>
      </c>
      <c r="K341" s="226">
        <v>0</v>
      </c>
      <c r="L341" s="226">
        <v>0</v>
      </c>
      <c r="M341" s="226">
        <v>0</v>
      </c>
      <c r="N341" s="226">
        <v>0</v>
      </c>
      <c r="O341" s="226">
        <v>0</v>
      </c>
      <c r="P341" s="226" t="s">
        <v>847</v>
      </c>
      <c r="S341" s="226">
        <v>2</v>
      </c>
      <c r="T341" s="226">
        <v>98094</v>
      </c>
      <c r="U341" s="226">
        <v>0</v>
      </c>
      <c r="V341" s="226">
        <v>98094</v>
      </c>
    </row>
    <row r="342" spans="1:22" hidden="1">
      <c r="A342" s="370" t="s">
        <v>308</v>
      </c>
      <c r="B342" s="372" t="s">
        <v>1318</v>
      </c>
      <c r="C342" s="373">
        <v>0</v>
      </c>
      <c r="D342" s="373">
        <v>0</v>
      </c>
      <c r="E342" s="373"/>
      <c r="G342" s="226">
        <v>0</v>
      </c>
      <c r="H342" s="226">
        <v>0</v>
      </c>
      <c r="I342" s="226">
        <v>0</v>
      </c>
      <c r="J342" s="226">
        <v>0</v>
      </c>
      <c r="K342" s="226">
        <v>0</v>
      </c>
      <c r="L342" s="226">
        <v>0</v>
      </c>
      <c r="M342" s="226">
        <v>0</v>
      </c>
      <c r="N342" s="226">
        <v>0</v>
      </c>
      <c r="O342" s="226">
        <v>0</v>
      </c>
      <c r="P342" s="226" t="s">
        <v>847</v>
      </c>
      <c r="S342" s="226">
        <v>2</v>
      </c>
      <c r="T342" s="226">
        <v>98095</v>
      </c>
      <c r="U342" s="226">
        <v>0</v>
      </c>
      <c r="V342" s="226">
        <v>98095</v>
      </c>
    </row>
    <row r="343" spans="1:22" ht="38.25">
      <c r="A343" s="370" t="s">
        <v>978</v>
      </c>
      <c r="B343" s="372" t="s">
        <v>1830</v>
      </c>
      <c r="C343" s="373">
        <f>C82</f>
        <v>5339000</v>
      </c>
      <c r="D343" s="373">
        <f>D82</f>
        <v>27689000</v>
      </c>
      <c r="E343" s="373">
        <f>E82</f>
        <v>5266984</v>
      </c>
      <c r="G343" s="226">
        <v>0</v>
      </c>
      <c r="H343" s="226">
        <v>-840341</v>
      </c>
      <c r="I343" s="226">
        <v>0</v>
      </c>
      <c r="J343" s="226">
        <v>0</v>
      </c>
      <c r="K343" s="226">
        <v>0</v>
      </c>
      <c r="L343" s="226">
        <v>0</v>
      </c>
      <c r="M343" s="226">
        <v>0</v>
      </c>
      <c r="N343" s="226">
        <v>0</v>
      </c>
      <c r="O343" s="226">
        <v>0</v>
      </c>
      <c r="P343" s="226" t="s">
        <v>847</v>
      </c>
      <c r="S343" s="226">
        <v>1</v>
      </c>
      <c r="T343" s="226">
        <v>98096</v>
      </c>
      <c r="U343" s="226">
        <v>0</v>
      </c>
      <c r="V343" s="226">
        <v>98096</v>
      </c>
    </row>
    <row r="344" spans="1:22" ht="38.25">
      <c r="A344" s="370" t="s">
        <v>1319</v>
      </c>
      <c r="B344" s="374" t="s">
        <v>1320</v>
      </c>
      <c r="C344" s="358">
        <f>C347+C348+C349+C350+C353</f>
        <v>15368000</v>
      </c>
      <c r="D344" s="358">
        <f>D347+D348+D349+D350+D353</f>
        <v>32962000</v>
      </c>
      <c r="E344" s="358">
        <f>E347+E348+E349+E350+E353</f>
        <v>17083593</v>
      </c>
      <c r="G344" s="226">
        <v>0</v>
      </c>
      <c r="H344" s="226">
        <v>-838681</v>
      </c>
      <c r="I344" s="226">
        <v>0</v>
      </c>
      <c r="J344" s="226">
        <v>0</v>
      </c>
      <c r="K344" s="226">
        <v>0</v>
      </c>
      <c r="L344" s="226">
        <v>0</v>
      </c>
      <c r="M344" s="226">
        <v>0</v>
      </c>
      <c r="N344" s="226">
        <v>0</v>
      </c>
      <c r="O344" s="226">
        <v>0</v>
      </c>
      <c r="P344" s="226" t="s">
        <v>847</v>
      </c>
      <c r="S344" s="226">
        <v>2</v>
      </c>
      <c r="T344" s="226">
        <v>98097</v>
      </c>
      <c r="U344" s="226">
        <v>0</v>
      </c>
      <c r="V344" s="226">
        <v>98097</v>
      </c>
    </row>
    <row r="345" spans="1:22" ht="25.5">
      <c r="A345" s="370" t="s">
        <v>986</v>
      </c>
      <c r="B345" s="372" t="s">
        <v>1321</v>
      </c>
      <c r="C345" s="373">
        <v>0</v>
      </c>
      <c r="D345" s="373">
        <v>0</v>
      </c>
      <c r="E345" s="373"/>
      <c r="G345" s="226">
        <v>0</v>
      </c>
      <c r="H345" s="226">
        <v>0</v>
      </c>
      <c r="I345" s="226">
        <v>0</v>
      </c>
      <c r="J345" s="226">
        <v>0</v>
      </c>
      <c r="K345" s="226">
        <v>0</v>
      </c>
      <c r="L345" s="226">
        <v>0</v>
      </c>
      <c r="M345" s="226">
        <v>0</v>
      </c>
      <c r="N345" s="226">
        <v>0</v>
      </c>
      <c r="O345" s="226">
        <v>0</v>
      </c>
      <c r="P345" s="226" t="s">
        <v>847</v>
      </c>
      <c r="S345" s="226">
        <v>2</v>
      </c>
      <c r="T345" s="226">
        <v>98098</v>
      </c>
      <c r="U345" s="226">
        <v>0</v>
      </c>
      <c r="V345" s="226">
        <v>98098</v>
      </c>
    </row>
    <row r="346" spans="1:22" ht="25.5">
      <c r="A346" s="370" t="s">
        <v>988</v>
      </c>
      <c r="B346" s="372" t="s">
        <v>1322</v>
      </c>
      <c r="C346" s="373">
        <v>0</v>
      </c>
      <c r="D346" s="373">
        <v>0</v>
      </c>
      <c r="E346" s="373"/>
      <c r="G346" s="226">
        <v>0</v>
      </c>
      <c r="H346" s="226">
        <v>-1660</v>
      </c>
      <c r="I346" s="226">
        <v>0</v>
      </c>
      <c r="J346" s="226">
        <v>0</v>
      </c>
      <c r="K346" s="226">
        <v>0</v>
      </c>
      <c r="L346" s="226">
        <v>0</v>
      </c>
      <c r="M346" s="226">
        <v>0</v>
      </c>
      <c r="N346" s="226">
        <v>0</v>
      </c>
      <c r="O346" s="226">
        <v>0</v>
      </c>
      <c r="P346" s="226" t="s">
        <v>847</v>
      </c>
      <c r="S346" s="226">
        <v>2</v>
      </c>
      <c r="T346" s="226">
        <v>98099</v>
      </c>
      <c r="U346" s="226">
        <v>0</v>
      </c>
      <c r="V346" s="226">
        <v>98099</v>
      </c>
    </row>
    <row r="347" spans="1:22">
      <c r="A347" s="370" t="s">
        <v>990</v>
      </c>
      <c r="B347" s="372" t="s">
        <v>1323</v>
      </c>
      <c r="C347" s="373">
        <f>C90</f>
        <v>13375000</v>
      </c>
      <c r="D347" s="373">
        <f>D90</f>
        <v>25275000</v>
      </c>
      <c r="E347" s="373">
        <f>E90</f>
        <v>14724300</v>
      </c>
      <c r="G347" s="226">
        <v>0</v>
      </c>
      <c r="H347" s="226">
        <v>0</v>
      </c>
      <c r="I347" s="226">
        <v>0</v>
      </c>
      <c r="J347" s="226">
        <v>0</v>
      </c>
      <c r="K347" s="226">
        <v>0</v>
      </c>
      <c r="L347" s="226">
        <v>0</v>
      </c>
      <c r="M347" s="226">
        <v>0</v>
      </c>
      <c r="N347" s="226">
        <v>0</v>
      </c>
      <c r="O347" s="226">
        <v>0</v>
      </c>
      <c r="P347" s="226" t="s">
        <v>847</v>
      </c>
      <c r="S347" s="226">
        <v>2</v>
      </c>
      <c r="T347" s="226">
        <v>98100</v>
      </c>
      <c r="U347" s="226">
        <v>0</v>
      </c>
      <c r="V347" s="226">
        <v>98100</v>
      </c>
    </row>
    <row r="348" spans="1:22" ht="25.5" hidden="1">
      <c r="A348" s="370" t="s">
        <v>1324</v>
      </c>
      <c r="B348" s="372" t="s">
        <v>1325</v>
      </c>
      <c r="C348" s="373"/>
      <c r="D348" s="373"/>
      <c r="E348" s="373"/>
    </row>
    <row r="349" spans="1:22" ht="38.25" hidden="1">
      <c r="A349" s="376" t="s">
        <v>997</v>
      </c>
      <c r="B349" s="371" t="s">
        <v>1326</v>
      </c>
      <c r="C349" s="373">
        <f>C94</f>
        <v>0</v>
      </c>
      <c r="D349" s="373">
        <f>D94</f>
        <v>0</v>
      </c>
      <c r="E349" s="373">
        <f>E95</f>
        <v>0</v>
      </c>
      <c r="G349" s="226">
        <v>0</v>
      </c>
      <c r="H349" s="226">
        <v>-365193</v>
      </c>
      <c r="I349" s="226">
        <v>0</v>
      </c>
      <c r="J349" s="226">
        <v>0</v>
      </c>
      <c r="K349" s="226">
        <v>0</v>
      </c>
      <c r="L349" s="226">
        <v>0</v>
      </c>
      <c r="M349" s="226">
        <v>0</v>
      </c>
      <c r="N349" s="226">
        <v>0</v>
      </c>
      <c r="O349" s="226">
        <v>0</v>
      </c>
      <c r="P349" s="226" t="s">
        <v>847</v>
      </c>
      <c r="S349" s="226">
        <v>1</v>
      </c>
      <c r="T349" s="226">
        <v>98101</v>
      </c>
      <c r="U349" s="226">
        <v>0</v>
      </c>
      <c r="V349" s="226">
        <v>98101</v>
      </c>
    </row>
    <row r="350" spans="1:22" ht="38.25" hidden="1">
      <c r="A350" s="376" t="s">
        <v>995</v>
      </c>
      <c r="B350" s="377" t="s">
        <v>1327</v>
      </c>
      <c r="C350" s="373">
        <f>C351+C352</f>
        <v>0</v>
      </c>
      <c r="D350" s="373">
        <f>D351+D352</f>
        <v>0</v>
      </c>
      <c r="E350" s="373"/>
      <c r="G350" s="226">
        <v>0</v>
      </c>
      <c r="H350" s="226">
        <v>0</v>
      </c>
      <c r="I350" s="226">
        <v>0</v>
      </c>
      <c r="J350" s="226">
        <v>0</v>
      </c>
      <c r="K350" s="226">
        <v>0</v>
      </c>
      <c r="L350" s="226">
        <v>0</v>
      </c>
      <c r="M350" s="226">
        <v>0</v>
      </c>
      <c r="N350" s="226">
        <v>0</v>
      </c>
      <c r="O350" s="226">
        <v>0</v>
      </c>
      <c r="P350" s="226" t="s">
        <v>847</v>
      </c>
      <c r="S350" s="226">
        <v>2</v>
      </c>
      <c r="T350" s="226">
        <v>98102</v>
      </c>
      <c r="U350" s="226">
        <v>0</v>
      </c>
      <c r="V350" s="226">
        <v>98102</v>
      </c>
    </row>
    <row r="351" spans="1:22" ht="38.25" hidden="1">
      <c r="A351" s="376" t="s">
        <v>996</v>
      </c>
      <c r="B351" s="377" t="s">
        <v>1328</v>
      </c>
      <c r="C351" s="373"/>
      <c r="D351" s="373"/>
      <c r="E351" s="373"/>
      <c r="G351" s="226">
        <v>0</v>
      </c>
      <c r="H351" s="226">
        <v>0</v>
      </c>
      <c r="I351" s="226">
        <v>0</v>
      </c>
      <c r="J351" s="226">
        <v>0</v>
      </c>
      <c r="K351" s="226">
        <v>0</v>
      </c>
      <c r="L351" s="226">
        <v>0</v>
      </c>
      <c r="M351" s="226">
        <v>0</v>
      </c>
      <c r="N351" s="226">
        <v>0</v>
      </c>
      <c r="O351" s="226">
        <v>0</v>
      </c>
      <c r="P351" s="226" t="s">
        <v>847</v>
      </c>
      <c r="S351" s="226">
        <v>2</v>
      </c>
      <c r="T351" s="226">
        <v>98103</v>
      </c>
      <c r="U351" s="226">
        <v>0</v>
      </c>
      <c r="V351" s="226">
        <v>98103</v>
      </c>
    </row>
    <row r="352" spans="1:22" ht="38.25" hidden="1">
      <c r="A352" s="376" t="s">
        <v>997</v>
      </c>
      <c r="B352" s="377" t="s">
        <v>1326</v>
      </c>
      <c r="C352" s="373"/>
      <c r="D352" s="373"/>
      <c r="E352" s="373"/>
      <c r="G352" s="226">
        <v>0</v>
      </c>
      <c r="H352" s="226">
        <v>-7381</v>
      </c>
      <c r="I352" s="226">
        <v>0</v>
      </c>
      <c r="J352" s="226">
        <v>0</v>
      </c>
      <c r="K352" s="226">
        <v>0</v>
      </c>
      <c r="L352" s="226">
        <v>0</v>
      </c>
      <c r="M352" s="226">
        <v>0</v>
      </c>
      <c r="N352" s="226">
        <v>0</v>
      </c>
      <c r="O352" s="226">
        <v>0</v>
      </c>
      <c r="P352" s="226" t="s">
        <v>847</v>
      </c>
      <c r="S352" s="226">
        <v>2</v>
      </c>
      <c r="T352" s="226">
        <v>98104</v>
      </c>
      <c r="U352" s="226">
        <v>0</v>
      </c>
      <c r="V352" s="226">
        <v>98104</v>
      </c>
    </row>
    <row r="353" spans="1:22">
      <c r="A353" s="370" t="s">
        <v>312</v>
      </c>
      <c r="B353" s="372" t="s">
        <v>1329</v>
      </c>
      <c r="C353" s="373">
        <f>C96</f>
        <v>1993000</v>
      </c>
      <c r="D353" s="373">
        <f>D96</f>
        <v>7687000</v>
      </c>
      <c r="E353" s="373">
        <f>E96</f>
        <v>2359293</v>
      </c>
      <c r="G353" s="226">
        <v>0</v>
      </c>
      <c r="H353" s="226">
        <v>0</v>
      </c>
      <c r="I353" s="226">
        <v>0</v>
      </c>
      <c r="J353" s="226">
        <v>0</v>
      </c>
      <c r="K353" s="226">
        <v>0</v>
      </c>
      <c r="L353" s="226">
        <v>0</v>
      </c>
      <c r="M353" s="226">
        <v>0</v>
      </c>
      <c r="N353" s="226">
        <v>0</v>
      </c>
      <c r="O353" s="226">
        <v>0</v>
      </c>
      <c r="P353" s="226" t="s">
        <v>847</v>
      </c>
      <c r="S353" s="226">
        <v>2</v>
      </c>
      <c r="T353" s="226">
        <v>98105</v>
      </c>
      <c r="U353" s="226">
        <v>0</v>
      </c>
      <c r="V353" s="226">
        <v>98105</v>
      </c>
    </row>
    <row r="354" spans="1:22" ht="29.25" customHeight="1">
      <c r="A354" s="370" t="s">
        <v>1330</v>
      </c>
      <c r="B354" s="374" t="s">
        <v>1331</v>
      </c>
      <c r="C354" s="358">
        <f>C355+C356+C357</f>
        <v>-80691500</v>
      </c>
      <c r="D354" s="358">
        <f>D355+D356+D357</f>
        <v>-91763000</v>
      </c>
      <c r="E354" s="358">
        <f>E355+E356+E357</f>
        <v>-36256033</v>
      </c>
    </row>
    <row r="355" spans="1:22" ht="39" customHeight="1">
      <c r="A355" s="370" t="s">
        <v>316</v>
      </c>
      <c r="B355" s="372" t="s">
        <v>1332</v>
      </c>
      <c r="C355" s="373">
        <f t="shared" ref="C355:E356" si="32">C98</f>
        <v>0</v>
      </c>
      <c r="D355" s="373">
        <f t="shared" si="32"/>
        <v>0</v>
      </c>
      <c r="E355" s="373">
        <f t="shared" si="32"/>
        <v>0</v>
      </c>
    </row>
    <row r="356" spans="1:22" ht="29.25" customHeight="1">
      <c r="A356" s="370" t="s">
        <v>1002</v>
      </c>
      <c r="B356" s="372" t="s">
        <v>1333</v>
      </c>
      <c r="C356" s="373">
        <f t="shared" si="32"/>
        <v>-80691500</v>
      </c>
      <c r="D356" s="373">
        <f t="shared" si="32"/>
        <v>-91763000</v>
      </c>
      <c r="E356" s="373">
        <f t="shared" si="32"/>
        <v>-36256033</v>
      </c>
    </row>
    <row r="357" spans="1:22" ht="29.25" hidden="1" customHeight="1">
      <c r="A357" s="370" t="s">
        <v>322</v>
      </c>
      <c r="B357" s="372" t="s">
        <v>1334</v>
      </c>
      <c r="C357" s="373">
        <v>0</v>
      </c>
      <c r="D357" s="373"/>
      <c r="E357" s="373">
        <v>0</v>
      </c>
    </row>
    <row r="358" spans="1:22" ht="25.5" hidden="1">
      <c r="A358" s="370" t="s">
        <v>1335</v>
      </c>
      <c r="B358" s="372" t="s">
        <v>1336</v>
      </c>
      <c r="C358" s="373">
        <v>0</v>
      </c>
      <c r="D358" s="373">
        <v>0</v>
      </c>
      <c r="E358" s="373">
        <v>0</v>
      </c>
      <c r="G358" s="226">
        <v>0</v>
      </c>
      <c r="H358" s="226">
        <v>-357812</v>
      </c>
      <c r="I358" s="226">
        <v>0</v>
      </c>
      <c r="J358" s="226">
        <v>0</v>
      </c>
      <c r="K358" s="226">
        <v>0</v>
      </c>
      <c r="L358" s="226">
        <v>0</v>
      </c>
      <c r="M358" s="226">
        <v>0</v>
      </c>
      <c r="N358" s="226">
        <v>0</v>
      </c>
      <c r="O358" s="226">
        <v>0</v>
      </c>
      <c r="P358" s="226" t="s">
        <v>847</v>
      </c>
      <c r="S358" s="226">
        <v>2</v>
      </c>
      <c r="T358" s="226">
        <v>98106</v>
      </c>
      <c r="U358" s="226">
        <v>0</v>
      </c>
      <c r="V358" s="226">
        <v>98106</v>
      </c>
    </row>
    <row r="359" spans="1:22" ht="51" hidden="1">
      <c r="A359" s="370" t="s">
        <v>1337</v>
      </c>
      <c r="B359" s="372" t="s">
        <v>1338</v>
      </c>
      <c r="C359" s="373">
        <v>0</v>
      </c>
      <c r="D359" s="373">
        <v>0</v>
      </c>
      <c r="E359" s="373"/>
      <c r="G359" s="226">
        <v>0</v>
      </c>
      <c r="H359" s="226">
        <v>3395818</v>
      </c>
      <c r="I359" s="226">
        <v>0</v>
      </c>
      <c r="J359" s="226">
        <v>0</v>
      </c>
      <c r="K359" s="226">
        <v>0</v>
      </c>
      <c r="L359" s="226">
        <v>0</v>
      </c>
      <c r="M359" s="226">
        <v>0</v>
      </c>
      <c r="N359" s="226">
        <v>0</v>
      </c>
      <c r="O359" s="226">
        <v>0</v>
      </c>
      <c r="P359" s="226" t="s">
        <v>847</v>
      </c>
      <c r="S359" s="226">
        <v>1</v>
      </c>
      <c r="T359" s="226">
        <v>98107</v>
      </c>
      <c r="U359" s="226">
        <v>0</v>
      </c>
      <c r="V359" s="226">
        <v>98107</v>
      </c>
    </row>
    <row r="360" spans="1:22" ht="63.75" hidden="1">
      <c r="A360" s="370" t="s">
        <v>1339</v>
      </c>
      <c r="B360" s="372" t="s">
        <v>1340</v>
      </c>
      <c r="C360" s="373">
        <v>0</v>
      </c>
      <c r="D360" s="373">
        <v>0</v>
      </c>
      <c r="E360" s="373"/>
      <c r="G360" s="226">
        <v>0</v>
      </c>
      <c r="H360" s="226">
        <v>-5620</v>
      </c>
      <c r="I360" s="226">
        <v>0</v>
      </c>
      <c r="J360" s="226">
        <v>0</v>
      </c>
      <c r="K360" s="226">
        <v>0</v>
      </c>
      <c r="L360" s="226">
        <v>0</v>
      </c>
      <c r="M360" s="226">
        <v>0</v>
      </c>
      <c r="N360" s="226">
        <v>0</v>
      </c>
      <c r="O360" s="226">
        <v>0</v>
      </c>
      <c r="P360" s="226" t="s">
        <v>847</v>
      </c>
      <c r="S360" s="226">
        <v>2</v>
      </c>
      <c r="T360" s="226">
        <v>98108</v>
      </c>
      <c r="U360" s="226">
        <v>0</v>
      </c>
      <c r="V360" s="226">
        <v>98108</v>
      </c>
    </row>
    <row r="361" spans="1:22" ht="38.25" hidden="1">
      <c r="A361" s="370" t="s">
        <v>1341</v>
      </c>
      <c r="B361" s="372" t="s">
        <v>1342</v>
      </c>
      <c r="C361" s="373">
        <v>0</v>
      </c>
      <c r="D361" s="373">
        <v>0</v>
      </c>
      <c r="E361" s="373"/>
      <c r="G361" s="226">
        <v>0</v>
      </c>
      <c r="H361" s="226">
        <v>3401438</v>
      </c>
      <c r="I361" s="226">
        <v>0</v>
      </c>
      <c r="J361" s="226">
        <v>0</v>
      </c>
      <c r="K361" s="226">
        <v>0</v>
      </c>
      <c r="L361" s="226">
        <v>0</v>
      </c>
      <c r="M361" s="226">
        <v>0</v>
      </c>
      <c r="N361" s="226">
        <v>0</v>
      </c>
      <c r="O361" s="226">
        <v>0</v>
      </c>
      <c r="P361" s="226" t="s">
        <v>847</v>
      </c>
      <c r="S361" s="226">
        <v>2</v>
      </c>
      <c r="T361" s="226">
        <v>98109</v>
      </c>
      <c r="U361" s="226">
        <v>0</v>
      </c>
      <c r="V361" s="226">
        <v>98109</v>
      </c>
    </row>
    <row r="362" spans="1:22" ht="18" hidden="1" customHeight="1">
      <c r="A362" s="370" t="s">
        <v>1343</v>
      </c>
      <c r="B362" s="372" t="s">
        <v>1344</v>
      </c>
      <c r="C362" s="373">
        <v>0</v>
      </c>
      <c r="D362" s="373">
        <v>0</v>
      </c>
      <c r="E362" s="373"/>
      <c r="G362" s="226">
        <v>0</v>
      </c>
      <c r="H362" s="226">
        <v>0</v>
      </c>
      <c r="I362" s="226">
        <v>0</v>
      </c>
      <c r="J362" s="226">
        <v>0</v>
      </c>
      <c r="K362" s="226">
        <v>0</v>
      </c>
      <c r="L362" s="226">
        <v>0</v>
      </c>
      <c r="M362" s="226">
        <v>0</v>
      </c>
      <c r="N362" s="226">
        <v>0</v>
      </c>
      <c r="O362" s="226">
        <v>0</v>
      </c>
      <c r="P362" s="226" t="s">
        <v>847</v>
      </c>
      <c r="S362" s="226">
        <v>2</v>
      </c>
      <c r="T362" s="226">
        <v>98110</v>
      </c>
      <c r="U362" s="226">
        <v>0</v>
      </c>
      <c r="V362" s="226">
        <v>98110</v>
      </c>
    </row>
    <row r="363" spans="1:22" ht="38.25" hidden="1">
      <c r="A363" s="370" t="s">
        <v>1345</v>
      </c>
      <c r="B363" s="372" t="s">
        <v>1346</v>
      </c>
      <c r="C363" s="373">
        <v>0</v>
      </c>
      <c r="D363" s="373">
        <v>0</v>
      </c>
      <c r="E363" s="373"/>
      <c r="G363" s="226">
        <v>0</v>
      </c>
      <c r="H363" s="226">
        <v>0</v>
      </c>
      <c r="I363" s="226">
        <v>0</v>
      </c>
      <c r="J363" s="226">
        <v>0</v>
      </c>
      <c r="K363" s="226">
        <v>0</v>
      </c>
      <c r="L363" s="226">
        <v>0</v>
      </c>
      <c r="M363" s="226">
        <v>0</v>
      </c>
      <c r="N363" s="226">
        <v>0</v>
      </c>
      <c r="O363" s="226">
        <v>0</v>
      </c>
      <c r="P363" s="226" t="s">
        <v>847</v>
      </c>
      <c r="S363" s="226">
        <v>1</v>
      </c>
      <c r="T363" s="226">
        <v>98111</v>
      </c>
      <c r="U363" s="226">
        <v>0</v>
      </c>
      <c r="V363" s="226">
        <v>98111</v>
      </c>
    </row>
    <row r="364" spans="1:22" ht="25.5" hidden="1">
      <c r="A364" s="370" t="s">
        <v>1347</v>
      </c>
      <c r="B364" s="372" t="s">
        <v>1348</v>
      </c>
      <c r="C364" s="373">
        <v>0</v>
      </c>
      <c r="D364" s="373">
        <v>0</v>
      </c>
      <c r="E364" s="373"/>
      <c r="G364" s="226">
        <v>0</v>
      </c>
      <c r="H364" s="226">
        <v>0</v>
      </c>
      <c r="I364" s="226">
        <v>0</v>
      </c>
      <c r="J364" s="226">
        <v>0</v>
      </c>
      <c r="K364" s="226">
        <v>0</v>
      </c>
      <c r="L364" s="226">
        <v>0</v>
      </c>
      <c r="M364" s="226">
        <v>0</v>
      </c>
      <c r="N364" s="226">
        <v>0</v>
      </c>
      <c r="O364" s="226">
        <v>0</v>
      </c>
      <c r="P364" s="226" t="s">
        <v>847</v>
      </c>
      <c r="S364" s="226">
        <v>1</v>
      </c>
      <c r="T364" s="226">
        <v>98112</v>
      </c>
      <c r="U364" s="226">
        <v>0</v>
      </c>
      <c r="V364" s="226">
        <v>98112</v>
      </c>
    </row>
    <row r="365" spans="1:22">
      <c r="A365" s="370" t="s">
        <v>1036</v>
      </c>
      <c r="B365" s="372" t="s">
        <v>492</v>
      </c>
      <c r="C365" s="373">
        <f>C366</f>
        <v>13138000</v>
      </c>
      <c r="D365" s="373">
        <f>D366</f>
        <v>14940840</v>
      </c>
      <c r="E365" s="373">
        <f>E366</f>
        <v>8014705</v>
      </c>
      <c r="G365" s="226">
        <v>0</v>
      </c>
      <c r="H365" s="226">
        <v>0</v>
      </c>
      <c r="I365" s="226">
        <v>0</v>
      </c>
      <c r="J365" s="226">
        <v>0</v>
      </c>
      <c r="K365" s="226">
        <v>0</v>
      </c>
      <c r="L365" s="226">
        <v>0</v>
      </c>
      <c r="M365" s="226">
        <v>0</v>
      </c>
      <c r="N365" s="226">
        <v>0</v>
      </c>
      <c r="O365" s="226">
        <v>0</v>
      </c>
      <c r="P365" s="226" t="s">
        <v>847</v>
      </c>
      <c r="S365" s="226">
        <v>2</v>
      </c>
      <c r="T365" s="226">
        <v>98113</v>
      </c>
      <c r="U365" s="226">
        <v>0</v>
      </c>
      <c r="V365" s="226">
        <v>98113</v>
      </c>
    </row>
    <row r="366" spans="1:22" ht="38.25">
      <c r="A366" s="370" t="s">
        <v>1037</v>
      </c>
      <c r="B366" s="372" t="s">
        <v>493</v>
      </c>
      <c r="C366" s="373">
        <f>C367+C386</f>
        <v>13138000</v>
      </c>
      <c r="D366" s="373">
        <f>D367+D386</f>
        <v>14940840</v>
      </c>
      <c r="E366" s="373">
        <f>E367+E386</f>
        <v>8014705</v>
      </c>
      <c r="G366" s="226">
        <v>0</v>
      </c>
      <c r="H366" s="226">
        <v>0</v>
      </c>
      <c r="I366" s="226">
        <v>0</v>
      </c>
      <c r="J366" s="226">
        <v>0</v>
      </c>
      <c r="K366" s="226">
        <v>0</v>
      </c>
      <c r="L366" s="226">
        <v>0</v>
      </c>
      <c r="M366" s="226">
        <v>0</v>
      </c>
      <c r="N366" s="226">
        <v>0</v>
      </c>
      <c r="O366" s="226">
        <v>0</v>
      </c>
      <c r="P366" s="226" t="s">
        <v>847</v>
      </c>
      <c r="S366" s="226">
        <v>2</v>
      </c>
      <c r="T366" s="226">
        <v>98114</v>
      </c>
      <c r="U366" s="226">
        <v>0</v>
      </c>
      <c r="V366" s="226">
        <v>98114</v>
      </c>
    </row>
    <row r="367" spans="1:22" ht="89.25">
      <c r="A367" s="370" t="s">
        <v>1349</v>
      </c>
      <c r="B367" s="374" t="s">
        <v>1350</v>
      </c>
      <c r="C367" s="358">
        <f>C375+C380+C385</f>
        <v>1700000</v>
      </c>
      <c r="D367" s="358">
        <f>D375+D380+D385</f>
        <v>8540000</v>
      </c>
      <c r="E367" s="358">
        <f>E375+E380+E385</f>
        <v>8014705</v>
      </c>
      <c r="G367" s="226">
        <v>0</v>
      </c>
      <c r="H367" s="226">
        <v>0</v>
      </c>
      <c r="I367" s="226">
        <v>0</v>
      </c>
      <c r="J367" s="226">
        <v>0</v>
      </c>
      <c r="K367" s="226">
        <v>0</v>
      </c>
      <c r="L367" s="226">
        <v>0</v>
      </c>
      <c r="M367" s="226">
        <v>0</v>
      </c>
      <c r="N367" s="226">
        <v>0</v>
      </c>
      <c r="O367" s="226">
        <v>0</v>
      </c>
      <c r="P367" s="226" t="s">
        <v>847</v>
      </c>
      <c r="S367" s="226">
        <v>2</v>
      </c>
      <c r="T367" s="226">
        <v>98115</v>
      </c>
      <c r="U367" s="226">
        <v>0</v>
      </c>
      <c r="V367" s="226">
        <v>98115</v>
      </c>
    </row>
    <row r="368" spans="1:22" ht="63.75">
      <c r="A368" s="370" t="s">
        <v>1351</v>
      </c>
      <c r="B368" s="372" t="s">
        <v>1352</v>
      </c>
      <c r="C368" s="373">
        <v>0</v>
      </c>
      <c r="D368" s="373">
        <v>0</v>
      </c>
      <c r="E368" s="373">
        <v>0</v>
      </c>
      <c r="G368" s="226">
        <v>0</v>
      </c>
      <c r="H368" s="226">
        <v>0</v>
      </c>
      <c r="I368" s="226">
        <v>0</v>
      </c>
      <c r="J368" s="226">
        <v>0</v>
      </c>
      <c r="K368" s="226">
        <v>0</v>
      </c>
      <c r="L368" s="226">
        <v>0</v>
      </c>
      <c r="M368" s="226">
        <v>0</v>
      </c>
      <c r="N368" s="226">
        <v>0</v>
      </c>
      <c r="O368" s="226">
        <v>0</v>
      </c>
      <c r="P368" s="226" t="s">
        <v>847</v>
      </c>
      <c r="S368" s="226">
        <v>2</v>
      </c>
      <c r="T368" s="226">
        <v>98116</v>
      </c>
      <c r="U368" s="226">
        <v>0</v>
      </c>
      <c r="V368" s="226">
        <v>98116</v>
      </c>
    </row>
    <row r="369" spans="1:93" ht="51" hidden="1">
      <c r="A369" s="370" t="s">
        <v>1090</v>
      </c>
      <c r="B369" s="372" t="s">
        <v>1353</v>
      </c>
      <c r="C369" s="373">
        <v>0</v>
      </c>
      <c r="D369" s="373">
        <v>0</v>
      </c>
      <c r="E369" s="373"/>
      <c r="G369" s="226">
        <v>0</v>
      </c>
      <c r="H369" s="226">
        <v>0</v>
      </c>
      <c r="I369" s="226">
        <v>0</v>
      </c>
      <c r="J369" s="226">
        <v>0</v>
      </c>
      <c r="K369" s="226">
        <v>0</v>
      </c>
      <c r="L369" s="226">
        <v>0</v>
      </c>
      <c r="M369" s="226">
        <v>0</v>
      </c>
      <c r="N369" s="226">
        <v>0</v>
      </c>
      <c r="O369" s="226">
        <v>0</v>
      </c>
      <c r="P369" s="226" t="s">
        <v>847</v>
      </c>
      <c r="S369" s="226">
        <v>2</v>
      </c>
      <c r="T369" s="226">
        <v>98117</v>
      </c>
      <c r="U369" s="226">
        <v>0</v>
      </c>
      <c r="V369" s="226">
        <v>98117</v>
      </c>
    </row>
    <row r="370" spans="1:93" ht="17.25" hidden="1" customHeight="1">
      <c r="A370" s="370" t="s">
        <v>1354</v>
      </c>
      <c r="B370" s="372" t="s">
        <v>1355</v>
      </c>
      <c r="C370" s="373">
        <v>0</v>
      </c>
      <c r="D370" s="373">
        <v>0</v>
      </c>
      <c r="E370" s="373"/>
      <c r="G370" s="226">
        <v>0</v>
      </c>
      <c r="H370" s="226">
        <v>-225824</v>
      </c>
      <c r="I370" s="226">
        <v>0</v>
      </c>
      <c r="J370" s="226">
        <v>0</v>
      </c>
      <c r="K370" s="226">
        <v>0</v>
      </c>
      <c r="L370" s="226">
        <v>0</v>
      </c>
      <c r="M370" s="226">
        <v>0</v>
      </c>
      <c r="N370" s="226">
        <v>0</v>
      </c>
      <c r="O370" s="226">
        <v>0</v>
      </c>
      <c r="P370" s="226" t="s">
        <v>847</v>
      </c>
      <c r="S370" s="226">
        <v>1</v>
      </c>
      <c r="T370" s="226">
        <v>98118</v>
      </c>
      <c r="U370" s="226">
        <v>0</v>
      </c>
      <c r="V370" s="226">
        <v>98118</v>
      </c>
    </row>
    <row r="371" spans="1:93" ht="39.75" hidden="1" customHeight="1">
      <c r="A371" s="370" t="s">
        <v>1094</v>
      </c>
      <c r="B371" s="372" t="s">
        <v>1356</v>
      </c>
      <c r="C371" s="373">
        <v>0</v>
      </c>
      <c r="D371" s="373">
        <v>0</v>
      </c>
      <c r="E371" s="373"/>
      <c r="G371" s="226">
        <v>0</v>
      </c>
      <c r="H371" s="226">
        <v>-225824</v>
      </c>
      <c r="I371" s="226">
        <v>0</v>
      </c>
      <c r="J371" s="226">
        <v>0</v>
      </c>
      <c r="K371" s="226">
        <v>0</v>
      </c>
      <c r="L371" s="226">
        <v>0</v>
      </c>
      <c r="M371" s="226">
        <v>0</v>
      </c>
      <c r="N371" s="226">
        <v>0</v>
      </c>
      <c r="O371" s="226">
        <v>0</v>
      </c>
      <c r="P371" s="226" t="s">
        <v>847</v>
      </c>
      <c r="S371" s="226">
        <v>1</v>
      </c>
      <c r="T371" s="226">
        <v>98119</v>
      </c>
      <c r="U371" s="226">
        <v>0</v>
      </c>
      <c r="V371" s="226">
        <v>98119</v>
      </c>
    </row>
    <row r="372" spans="1:93" ht="80.25" hidden="1" customHeight="1">
      <c r="A372" s="370" t="s">
        <v>1357</v>
      </c>
      <c r="B372" s="372" t="s">
        <v>1358</v>
      </c>
      <c r="C372" s="373">
        <v>0</v>
      </c>
      <c r="D372" s="373">
        <v>0</v>
      </c>
      <c r="E372" s="373"/>
      <c r="F372" s="215">
        <f t="shared" ref="F372:BO372" si="33">F380+F385</f>
        <v>0</v>
      </c>
      <c r="G372" s="215">
        <f t="shared" si="33"/>
        <v>0</v>
      </c>
      <c r="H372" s="215">
        <f t="shared" si="33"/>
        <v>0</v>
      </c>
      <c r="I372" s="215">
        <f t="shared" si="33"/>
        <v>0</v>
      </c>
      <c r="J372" s="215">
        <f t="shared" si="33"/>
        <v>0</v>
      </c>
      <c r="K372" s="215">
        <f t="shared" si="33"/>
        <v>0</v>
      </c>
      <c r="L372" s="215">
        <f t="shared" si="33"/>
        <v>0</v>
      </c>
      <c r="M372" s="215">
        <f t="shared" si="33"/>
        <v>0</v>
      </c>
      <c r="N372" s="215">
        <f t="shared" si="33"/>
        <v>0</v>
      </c>
      <c r="O372" s="215">
        <f t="shared" si="33"/>
        <v>0</v>
      </c>
      <c r="P372" s="215" t="e">
        <f t="shared" si="33"/>
        <v>#VALUE!</v>
      </c>
      <c r="Q372" s="215">
        <f t="shared" si="33"/>
        <v>0</v>
      </c>
      <c r="R372" s="215">
        <f t="shared" si="33"/>
        <v>0</v>
      </c>
      <c r="S372" s="215">
        <f t="shared" si="33"/>
        <v>4</v>
      </c>
      <c r="T372" s="215">
        <f t="shared" si="33"/>
        <v>196259</v>
      </c>
      <c r="U372" s="215">
        <f t="shared" si="33"/>
        <v>0</v>
      </c>
      <c r="V372" s="215">
        <f t="shared" si="33"/>
        <v>196259</v>
      </c>
      <c r="W372" s="215">
        <f t="shared" si="33"/>
        <v>0</v>
      </c>
      <c r="X372" s="215">
        <f t="shared" si="33"/>
        <v>0</v>
      </c>
      <c r="Y372" s="215">
        <f t="shared" si="33"/>
        <v>0</v>
      </c>
      <c r="Z372" s="215">
        <f t="shared" si="33"/>
        <v>0</v>
      </c>
      <c r="AA372" s="215">
        <f t="shared" si="33"/>
        <v>0</v>
      </c>
      <c r="AB372" s="215">
        <f t="shared" si="33"/>
        <v>0</v>
      </c>
      <c r="AC372" s="215">
        <f t="shared" si="33"/>
        <v>0</v>
      </c>
      <c r="AD372" s="215">
        <f t="shared" si="33"/>
        <v>0</v>
      </c>
      <c r="AE372" s="215">
        <f t="shared" si="33"/>
        <v>0</v>
      </c>
      <c r="AF372" s="215">
        <f t="shared" si="33"/>
        <v>0</v>
      </c>
      <c r="AG372" s="215">
        <f t="shared" si="33"/>
        <v>0</v>
      </c>
      <c r="AH372" s="215">
        <f t="shared" si="33"/>
        <v>0</v>
      </c>
      <c r="AI372" s="215">
        <f t="shared" si="33"/>
        <v>0</v>
      </c>
      <c r="AJ372" s="215">
        <f t="shared" si="33"/>
        <v>0</v>
      </c>
      <c r="AK372" s="215">
        <f t="shared" si="33"/>
        <v>0</v>
      </c>
      <c r="AL372" s="215">
        <f t="shared" si="33"/>
        <v>0</v>
      </c>
      <c r="AM372" s="215">
        <f t="shared" si="33"/>
        <v>0</v>
      </c>
      <c r="AN372" s="215">
        <f t="shared" si="33"/>
        <v>0</v>
      </c>
      <c r="AO372" s="215">
        <f t="shared" si="33"/>
        <v>0</v>
      </c>
      <c r="AP372" s="215">
        <f t="shared" si="33"/>
        <v>0</v>
      </c>
      <c r="AQ372" s="215">
        <f t="shared" si="33"/>
        <v>0</v>
      </c>
      <c r="AR372" s="215">
        <f t="shared" si="33"/>
        <v>0</v>
      </c>
      <c r="AS372" s="215">
        <f t="shared" si="33"/>
        <v>0</v>
      </c>
      <c r="AT372" s="215">
        <f t="shared" si="33"/>
        <v>0</v>
      </c>
      <c r="AU372" s="215">
        <f t="shared" si="33"/>
        <v>0</v>
      </c>
      <c r="AV372" s="215">
        <f t="shared" si="33"/>
        <v>0</v>
      </c>
      <c r="AW372" s="215">
        <f t="shared" si="33"/>
        <v>0</v>
      </c>
      <c r="AX372" s="215">
        <f t="shared" si="33"/>
        <v>0</v>
      </c>
      <c r="AY372" s="215">
        <f t="shared" si="33"/>
        <v>0</v>
      </c>
      <c r="AZ372" s="215">
        <f t="shared" si="33"/>
        <v>0</v>
      </c>
      <c r="BA372" s="215">
        <f t="shared" si="33"/>
        <v>0</v>
      </c>
      <c r="BB372" s="215">
        <f t="shared" si="33"/>
        <v>0</v>
      </c>
      <c r="BC372" s="215">
        <f t="shared" si="33"/>
        <v>0</v>
      </c>
      <c r="BD372" s="215">
        <f t="shared" si="33"/>
        <v>0</v>
      </c>
      <c r="BE372" s="215">
        <f t="shared" si="33"/>
        <v>0</v>
      </c>
      <c r="BF372" s="215">
        <f t="shared" si="33"/>
        <v>0</v>
      </c>
      <c r="BG372" s="215">
        <f t="shared" si="33"/>
        <v>0</v>
      </c>
      <c r="BH372" s="215">
        <f t="shared" si="33"/>
        <v>0</v>
      </c>
      <c r="BI372" s="215">
        <f t="shared" si="33"/>
        <v>0</v>
      </c>
      <c r="BJ372" s="215">
        <f t="shared" si="33"/>
        <v>0</v>
      </c>
      <c r="BK372" s="215">
        <f t="shared" si="33"/>
        <v>0</v>
      </c>
      <c r="BL372" s="215">
        <f t="shared" si="33"/>
        <v>0</v>
      </c>
      <c r="BM372" s="215">
        <f t="shared" si="33"/>
        <v>0</v>
      </c>
      <c r="BN372" s="215">
        <f t="shared" si="33"/>
        <v>0</v>
      </c>
      <c r="BO372" s="215">
        <f t="shared" si="33"/>
        <v>0</v>
      </c>
      <c r="BP372" s="215">
        <f t="shared" ref="BP372:CO372" si="34">BP380+BP385</f>
        <v>0</v>
      </c>
      <c r="BQ372" s="215">
        <f t="shared" si="34"/>
        <v>0</v>
      </c>
      <c r="BR372" s="215">
        <f t="shared" si="34"/>
        <v>0</v>
      </c>
      <c r="BS372" s="215">
        <f t="shared" si="34"/>
        <v>0</v>
      </c>
      <c r="BT372" s="215">
        <f t="shared" si="34"/>
        <v>0</v>
      </c>
      <c r="BU372" s="215">
        <f t="shared" si="34"/>
        <v>0</v>
      </c>
      <c r="BV372" s="215">
        <f t="shared" si="34"/>
        <v>0</v>
      </c>
      <c r="BW372" s="215">
        <f t="shared" si="34"/>
        <v>0</v>
      </c>
      <c r="BX372" s="215">
        <f t="shared" si="34"/>
        <v>0</v>
      </c>
      <c r="BY372" s="215">
        <f t="shared" si="34"/>
        <v>0</v>
      </c>
      <c r="BZ372" s="215">
        <f t="shared" si="34"/>
        <v>0</v>
      </c>
      <c r="CA372" s="215">
        <f t="shared" si="34"/>
        <v>0</v>
      </c>
      <c r="CB372" s="215">
        <f t="shared" si="34"/>
        <v>0</v>
      </c>
      <c r="CC372" s="215">
        <f t="shared" si="34"/>
        <v>0</v>
      </c>
      <c r="CD372" s="215">
        <f t="shared" si="34"/>
        <v>0</v>
      </c>
      <c r="CE372" s="215">
        <f t="shared" si="34"/>
        <v>0</v>
      </c>
      <c r="CF372" s="215">
        <f t="shared" si="34"/>
        <v>0</v>
      </c>
      <c r="CG372" s="215">
        <f t="shared" si="34"/>
        <v>0</v>
      </c>
      <c r="CH372" s="215">
        <f t="shared" si="34"/>
        <v>0</v>
      </c>
      <c r="CI372" s="215">
        <f t="shared" si="34"/>
        <v>0</v>
      </c>
      <c r="CJ372" s="215">
        <f t="shared" si="34"/>
        <v>0</v>
      </c>
      <c r="CK372" s="215">
        <f t="shared" si="34"/>
        <v>0</v>
      </c>
      <c r="CL372" s="215">
        <f t="shared" si="34"/>
        <v>0</v>
      </c>
      <c r="CM372" s="215">
        <f t="shared" si="34"/>
        <v>0</v>
      </c>
      <c r="CN372" s="215">
        <f t="shared" si="34"/>
        <v>0</v>
      </c>
      <c r="CO372" s="215">
        <f t="shared" si="34"/>
        <v>0</v>
      </c>
    </row>
    <row r="373" spans="1:93" ht="25.5" hidden="1">
      <c r="A373" s="370" t="s">
        <v>1098</v>
      </c>
      <c r="B373" s="372" t="s">
        <v>1359</v>
      </c>
      <c r="C373" s="373">
        <v>0</v>
      </c>
      <c r="D373" s="373">
        <v>0</v>
      </c>
      <c r="E373" s="373"/>
      <c r="G373" s="226">
        <v>0</v>
      </c>
      <c r="H373" s="226">
        <v>-225824</v>
      </c>
      <c r="I373" s="226">
        <v>0</v>
      </c>
      <c r="J373" s="226">
        <v>0</v>
      </c>
      <c r="K373" s="226">
        <v>0</v>
      </c>
      <c r="L373" s="226">
        <v>0</v>
      </c>
      <c r="M373" s="226">
        <v>0</v>
      </c>
      <c r="N373" s="226">
        <v>0</v>
      </c>
      <c r="O373" s="226">
        <v>0</v>
      </c>
      <c r="P373" s="226" t="s">
        <v>847</v>
      </c>
      <c r="S373" s="226">
        <v>1</v>
      </c>
      <c r="T373" s="226">
        <v>98121</v>
      </c>
      <c r="U373" s="226">
        <v>0</v>
      </c>
      <c r="V373" s="226">
        <v>98121</v>
      </c>
    </row>
    <row r="374" spans="1:93" ht="25.5" hidden="1">
      <c r="A374" s="370" t="s">
        <v>1092</v>
      </c>
      <c r="B374" s="372" t="s">
        <v>1355</v>
      </c>
      <c r="C374" s="373">
        <f>C155</f>
        <v>0</v>
      </c>
      <c r="D374" s="373">
        <v>0</v>
      </c>
      <c r="E374" s="373">
        <v>0</v>
      </c>
      <c r="G374" s="226">
        <v>0</v>
      </c>
      <c r="H374" s="226">
        <v>-225824</v>
      </c>
      <c r="I374" s="226">
        <v>0</v>
      </c>
      <c r="J374" s="226">
        <v>0</v>
      </c>
      <c r="K374" s="226">
        <v>0</v>
      </c>
      <c r="L374" s="226">
        <v>0</v>
      </c>
      <c r="M374" s="226">
        <v>0</v>
      </c>
      <c r="N374" s="226">
        <v>0</v>
      </c>
      <c r="O374" s="226">
        <v>0</v>
      </c>
      <c r="P374" s="226" t="s">
        <v>847</v>
      </c>
      <c r="S374" s="226">
        <v>2</v>
      </c>
      <c r="T374" s="226">
        <v>98122</v>
      </c>
      <c r="U374" s="226">
        <v>0</v>
      </c>
      <c r="V374" s="226">
        <v>98122</v>
      </c>
    </row>
    <row r="375" spans="1:93" ht="38.25">
      <c r="A375" s="370" t="s">
        <v>1360</v>
      </c>
      <c r="B375" s="372" t="s">
        <v>1361</v>
      </c>
      <c r="C375" s="373">
        <f>C157</f>
        <v>200000</v>
      </c>
      <c r="D375" s="373">
        <f>D157</f>
        <v>790000</v>
      </c>
      <c r="E375" s="373">
        <f>E157</f>
        <v>782352</v>
      </c>
      <c r="G375" s="226">
        <v>0</v>
      </c>
      <c r="H375" s="226">
        <v>0</v>
      </c>
      <c r="I375" s="226">
        <v>0</v>
      </c>
      <c r="J375" s="226">
        <v>0</v>
      </c>
      <c r="K375" s="226">
        <v>0</v>
      </c>
      <c r="L375" s="226">
        <v>0</v>
      </c>
      <c r="M375" s="226">
        <v>0</v>
      </c>
      <c r="N375" s="226">
        <v>0</v>
      </c>
      <c r="O375" s="226">
        <v>0</v>
      </c>
      <c r="P375" s="226" t="s">
        <v>847</v>
      </c>
      <c r="S375" s="226">
        <v>2</v>
      </c>
      <c r="T375" s="226">
        <v>98123</v>
      </c>
      <c r="U375" s="226">
        <v>0</v>
      </c>
      <c r="V375" s="226">
        <v>98123</v>
      </c>
    </row>
    <row r="376" spans="1:93" ht="38.25" hidden="1">
      <c r="A376" s="370" t="s">
        <v>1102</v>
      </c>
      <c r="B376" s="372" t="s">
        <v>1362</v>
      </c>
      <c r="C376" s="373">
        <f t="shared" ref="C376:D380" si="35">C158</f>
        <v>0</v>
      </c>
      <c r="D376" s="373">
        <f t="shared" si="35"/>
        <v>0</v>
      </c>
      <c r="E376" s="373">
        <v>0</v>
      </c>
      <c r="G376" s="226">
        <v>0</v>
      </c>
      <c r="H376" s="226">
        <v>0</v>
      </c>
      <c r="I376" s="226">
        <v>0</v>
      </c>
      <c r="J376" s="226">
        <v>0</v>
      </c>
      <c r="K376" s="226">
        <v>0</v>
      </c>
      <c r="L376" s="226">
        <v>0</v>
      </c>
      <c r="M376" s="226">
        <v>0</v>
      </c>
      <c r="N376" s="226">
        <v>0</v>
      </c>
      <c r="O376" s="226">
        <v>0</v>
      </c>
      <c r="P376" s="226" t="s">
        <v>847</v>
      </c>
      <c r="S376" s="226">
        <v>2</v>
      </c>
      <c r="T376" s="226">
        <v>98124</v>
      </c>
      <c r="U376" s="226">
        <v>0</v>
      </c>
      <c r="V376" s="226">
        <v>98124</v>
      </c>
    </row>
    <row r="377" spans="1:93" ht="25.5" hidden="1">
      <c r="A377" s="370" t="s">
        <v>1104</v>
      </c>
      <c r="B377" s="372" t="s">
        <v>1363</v>
      </c>
      <c r="C377" s="373">
        <f t="shared" si="35"/>
        <v>0</v>
      </c>
      <c r="D377" s="373">
        <f t="shared" si="35"/>
        <v>0</v>
      </c>
      <c r="E377" s="373">
        <v>0</v>
      </c>
      <c r="G377" s="226">
        <v>0</v>
      </c>
      <c r="H377" s="226">
        <v>0</v>
      </c>
      <c r="I377" s="226">
        <v>0</v>
      </c>
      <c r="J377" s="226">
        <v>0</v>
      </c>
      <c r="K377" s="226">
        <v>0</v>
      </c>
      <c r="L377" s="226">
        <v>0</v>
      </c>
      <c r="M377" s="226">
        <v>0</v>
      </c>
      <c r="N377" s="226">
        <v>0</v>
      </c>
      <c r="O377" s="226">
        <v>0</v>
      </c>
      <c r="P377" s="226" t="s">
        <v>847</v>
      </c>
      <c r="S377" s="226">
        <v>2</v>
      </c>
      <c r="T377" s="226">
        <v>98125</v>
      </c>
      <c r="U377" s="226">
        <v>0</v>
      </c>
      <c r="V377" s="226">
        <v>98125</v>
      </c>
    </row>
    <row r="378" spans="1:93" ht="38.25" hidden="1">
      <c r="A378" s="370" t="s">
        <v>1106</v>
      </c>
      <c r="B378" s="372" t="s">
        <v>1364</v>
      </c>
      <c r="C378" s="373">
        <f t="shared" si="35"/>
        <v>0</v>
      </c>
      <c r="D378" s="373">
        <f t="shared" si="35"/>
        <v>0</v>
      </c>
      <c r="E378" s="373">
        <v>0</v>
      </c>
      <c r="G378" s="226">
        <v>0</v>
      </c>
      <c r="H378" s="226">
        <v>0</v>
      </c>
      <c r="I378" s="226">
        <v>0</v>
      </c>
      <c r="J378" s="226">
        <v>0</v>
      </c>
      <c r="K378" s="226">
        <v>0</v>
      </c>
      <c r="L378" s="226">
        <v>0</v>
      </c>
      <c r="M378" s="226">
        <v>0</v>
      </c>
      <c r="N378" s="226">
        <v>0</v>
      </c>
      <c r="O378" s="226">
        <v>0</v>
      </c>
      <c r="P378" s="226" t="s">
        <v>847</v>
      </c>
      <c r="S378" s="226">
        <v>2</v>
      </c>
      <c r="T378" s="226">
        <v>98126</v>
      </c>
      <c r="U378" s="226">
        <v>0</v>
      </c>
      <c r="V378" s="226">
        <v>98126</v>
      </c>
    </row>
    <row r="379" spans="1:93" ht="51" hidden="1">
      <c r="A379" s="370" t="s">
        <v>1365</v>
      </c>
      <c r="B379" s="372" t="s">
        <v>1366</v>
      </c>
      <c r="C379" s="373">
        <f t="shared" si="35"/>
        <v>0</v>
      </c>
      <c r="D379" s="373">
        <f t="shared" si="35"/>
        <v>0</v>
      </c>
      <c r="E379" s="373">
        <v>0</v>
      </c>
    </row>
    <row r="380" spans="1:93" ht="25.5">
      <c r="A380" s="370" t="s">
        <v>1110</v>
      </c>
      <c r="B380" s="372" t="s">
        <v>1367</v>
      </c>
      <c r="C380" s="373">
        <f t="shared" si="35"/>
        <v>1500000</v>
      </c>
      <c r="D380" s="373">
        <f t="shared" si="35"/>
        <v>1500000</v>
      </c>
      <c r="E380" s="373">
        <f>E162</f>
        <v>1069370</v>
      </c>
      <c r="G380" s="226">
        <v>0</v>
      </c>
      <c r="H380" s="226">
        <v>0</v>
      </c>
      <c r="I380" s="226">
        <v>0</v>
      </c>
      <c r="J380" s="226">
        <v>0</v>
      </c>
      <c r="K380" s="226">
        <v>0</v>
      </c>
      <c r="L380" s="226">
        <v>0</v>
      </c>
      <c r="M380" s="226">
        <v>0</v>
      </c>
      <c r="N380" s="226">
        <v>0</v>
      </c>
      <c r="O380" s="226">
        <v>0</v>
      </c>
      <c r="P380" s="226" t="s">
        <v>847</v>
      </c>
      <c r="S380" s="226">
        <v>2</v>
      </c>
      <c r="T380" s="226">
        <v>98127</v>
      </c>
      <c r="U380" s="226">
        <v>0</v>
      </c>
      <c r="V380" s="226">
        <v>98127</v>
      </c>
    </row>
    <row r="381" spans="1:93" ht="38.25" hidden="1">
      <c r="A381" s="370" t="s">
        <v>1112</v>
      </c>
      <c r="B381" s="372" t="s">
        <v>1368</v>
      </c>
      <c r="C381" s="373">
        <v>0</v>
      </c>
      <c r="D381" s="373">
        <v>0</v>
      </c>
      <c r="E381" s="373">
        <v>0</v>
      </c>
      <c r="G381" s="226">
        <v>0</v>
      </c>
      <c r="H381" s="226">
        <v>0</v>
      </c>
      <c r="I381" s="226">
        <v>0</v>
      </c>
      <c r="J381" s="226">
        <v>0</v>
      </c>
      <c r="K381" s="226">
        <v>0</v>
      </c>
      <c r="L381" s="226">
        <v>0</v>
      </c>
      <c r="M381" s="226">
        <v>0</v>
      </c>
      <c r="N381" s="226">
        <v>0</v>
      </c>
      <c r="O381" s="226">
        <v>0</v>
      </c>
      <c r="P381" s="226" t="s">
        <v>847</v>
      </c>
      <c r="S381" s="226">
        <v>2</v>
      </c>
      <c r="T381" s="226">
        <v>98128</v>
      </c>
      <c r="U381" s="226">
        <v>0</v>
      </c>
      <c r="V381" s="226">
        <v>98128</v>
      </c>
    </row>
    <row r="382" spans="1:93" ht="25.5" hidden="1">
      <c r="A382" s="370" t="s">
        <v>1369</v>
      </c>
      <c r="B382" s="372" t="s">
        <v>1370</v>
      </c>
      <c r="C382" s="373">
        <v>0</v>
      </c>
      <c r="D382" s="373">
        <v>0</v>
      </c>
      <c r="E382" s="373">
        <v>0</v>
      </c>
      <c r="G382" s="226">
        <v>0</v>
      </c>
      <c r="H382" s="226">
        <v>0</v>
      </c>
      <c r="I382" s="226">
        <v>0</v>
      </c>
      <c r="J382" s="226">
        <v>0</v>
      </c>
      <c r="K382" s="226">
        <v>0</v>
      </c>
      <c r="L382" s="226">
        <v>0</v>
      </c>
      <c r="M382" s="226">
        <v>0</v>
      </c>
      <c r="N382" s="226">
        <v>0</v>
      </c>
      <c r="O382" s="226">
        <v>0</v>
      </c>
      <c r="P382" s="226" t="s">
        <v>847</v>
      </c>
      <c r="S382" s="226">
        <v>2</v>
      </c>
      <c r="T382" s="226">
        <v>98129</v>
      </c>
      <c r="U382" s="226">
        <v>0</v>
      </c>
      <c r="V382" s="226">
        <v>98129</v>
      </c>
    </row>
    <row r="383" spans="1:93" ht="51" hidden="1">
      <c r="A383" s="370" t="s">
        <v>1113</v>
      </c>
      <c r="B383" s="372" t="s">
        <v>1371</v>
      </c>
      <c r="C383" s="373"/>
      <c r="D383" s="373"/>
      <c r="E383" s="373"/>
      <c r="G383" s="226">
        <v>0</v>
      </c>
      <c r="H383" s="226">
        <v>0</v>
      </c>
      <c r="I383" s="226">
        <v>0</v>
      </c>
      <c r="J383" s="226">
        <v>0</v>
      </c>
      <c r="K383" s="226">
        <v>0</v>
      </c>
      <c r="L383" s="226">
        <v>0</v>
      </c>
      <c r="M383" s="226">
        <v>0</v>
      </c>
      <c r="N383" s="226">
        <v>0</v>
      </c>
      <c r="O383" s="226">
        <v>0</v>
      </c>
      <c r="P383" s="226" t="s">
        <v>847</v>
      </c>
      <c r="S383" s="226">
        <v>2</v>
      </c>
      <c r="T383" s="226">
        <v>98130</v>
      </c>
      <c r="U383" s="226">
        <v>0</v>
      </c>
      <c r="V383" s="226">
        <v>98130</v>
      </c>
    </row>
    <row r="384" spans="1:93" ht="51" hidden="1">
      <c r="A384" s="370" t="s">
        <v>1116</v>
      </c>
      <c r="B384" s="372" t="s">
        <v>1372</v>
      </c>
      <c r="C384" s="373">
        <v>0</v>
      </c>
      <c r="D384" s="373">
        <v>0</v>
      </c>
      <c r="E384" s="373">
        <v>0</v>
      </c>
      <c r="G384" s="226">
        <v>0</v>
      </c>
      <c r="H384" s="226">
        <v>0</v>
      </c>
      <c r="I384" s="226">
        <v>0</v>
      </c>
      <c r="J384" s="226">
        <v>0</v>
      </c>
      <c r="K384" s="226">
        <v>0</v>
      </c>
      <c r="L384" s="226">
        <v>0</v>
      </c>
      <c r="M384" s="226">
        <v>0</v>
      </c>
      <c r="N384" s="226">
        <v>0</v>
      </c>
      <c r="O384" s="226">
        <v>0</v>
      </c>
      <c r="P384" s="226" t="s">
        <v>847</v>
      </c>
      <c r="S384" s="226">
        <v>2</v>
      </c>
      <c r="T384" s="226">
        <v>98131</v>
      </c>
      <c r="U384" s="226">
        <v>0</v>
      </c>
      <c r="V384" s="226">
        <v>98131</v>
      </c>
    </row>
    <row r="385" spans="1:22" ht="31.5" customHeight="1">
      <c r="A385" s="370" t="s">
        <v>1913</v>
      </c>
      <c r="B385" s="371">
        <v>420266</v>
      </c>
      <c r="C385" s="373">
        <v>0</v>
      </c>
      <c r="D385" s="373">
        <v>6250000</v>
      </c>
      <c r="E385" s="373">
        <v>6162983</v>
      </c>
      <c r="G385" s="226">
        <v>0</v>
      </c>
      <c r="H385" s="226">
        <v>0</v>
      </c>
      <c r="I385" s="226">
        <v>0</v>
      </c>
      <c r="J385" s="226">
        <v>0</v>
      </c>
      <c r="K385" s="226">
        <v>0</v>
      </c>
      <c r="L385" s="226">
        <v>0</v>
      </c>
      <c r="M385" s="226">
        <v>0</v>
      </c>
      <c r="N385" s="226">
        <v>0</v>
      </c>
      <c r="O385" s="226">
        <v>0</v>
      </c>
      <c r="P385" s="226" t="s">
        <v>847</v>
      </c>
      <c r="S385" s="226">
        <v>2</v>
      </c>
      <c r="T385" s="226">
        <v>98132</v>
      </c>
      <c r="U385" s="226">
        <v>0</v>
      </c>
      <c r="V385" s="226">
        <v>98132</v>
      </c>
    </row>
    <row r="386" spans="1:22" s="213" customFormat="1" ht="51">
      <c r="A386" s="378" t="s">
        <v>1121</v>
      </c>
      <c r="B386" s="374" t="s">
        <v>1373</v>
      </c>
      <c r="C386" s="358">
        <f>SUM(C387:C394)</f>
        <v>11438000</v>
      </c>
      <c r="D386" s="358">
        <f>SUM(D387:D394)</f>
        <v>6400840</v>
      </c>
      <c r="E386" s="358">
        <f>SUM(E387:E394)</f>
        <v>0</v>
      </c>
      <c r="G386" s="213">
        <v>0</v>
      </c>
      <c r="H386" s="213">
        <v>0</v>
      </c>
      <c r="I386" s="213">
        <v>0</v>
      </c>
      <c r="J386" s="213">
        <v>0</v>
      </c>
      <c r="K386" s="213">
        <v>0</v>
      </c>
      <c r="L386" s="213">
        <v>0</v>
      </c>
      <c r="M386" s="213">
        <v>0</v>
      </c>
      <c r="N386" s="213">
        <v>0</v>
      </c>
      <c r="O386" s="213">
        <v>0</v>
      </c>
      <c r="P386" s="213" t="s">
        <v>847</v>
      </c>
      <c r="S386" s="213">
        <v>2</v>
      </c>
      <c r="T386" s="213">
        <v>98133</v>
      </c>
      <c r="U386" s="213">
        <v>0</v>
      </c>
      <c r="V386" s="213">
        <v>98133</v>
      </c>
    </row>
    <row r="387" spans="1:22" ht="38.25" hidden="1">
      <c r="A387" s="370" t="s">
        <v>1374</v>
      </c>
      <c r="B387" s="372" t="s">
        <v>1375</v>
      </c>
      <c r="C387" s="373"/>
      <c r="D387" s="373"/>
      <c r="E387" s="373">
        <v>0</v>
      </c>
      <c r="G387" s="226">
        <v>0</v>
      </c>
      <c r="H387" s="226">
        <v>0</v>
      </c>
      <c r="I387" s="226">
        <v>0</v>
      </c>
      <c r="J387" s="226">
        <v>0</v>
      </c>
      <c r="K387" s="226">
        <v>0</v>
      </c>
      <c r="L387" s="226">
        <v>0</v>
      </c>
      <c r="M387" s="226">
        <v>0</v>
      </c>
      <c r="N387" s="226">
        <v>0</v>
      </c>
      <c r="O387" s="226">
        <v>0</v>
      </c>
      <c r="P387" s="226" t="s">
        <v>847</v>
      </c>
      <c r="S387" s="226">
        <v>2</v>
      </c>
      <c r="T387" s="226">
        <v>98134</v>
      </c>
      <c r="U387" s="226">
        <v>0</v>
      </c>
      <c r="V387" s="226">
        <v>98134</v>
      </c>
    </row>
    <row r="388" spans="1:22" ht="76.5" hidden="1">
      <c r="A388" s="370" t="s">
        <v>1376</v>
      </c>
      <c r="B388" s="372" t="s">
        <v>1377</v>
      </c>
      <c r="C388" s="373">
        <v>0</v>
      </c>
      <c r="D388" s="373">
        <v>0</v>
      </c>
      <c r="E388" s="373">
        <v>0</v>
      </c>
      <c r="G388" s="226">
        <v>0</v>
      </c>
      <c r="H388" s="226">
        <v>0</v>
      </c>
      <c r="I388" s="226">
        <v>0</v>
      </c>
      <c r="J388" s="226">
        <v>0</v>
      </c>
      <c r="K388" s="226">
        <v>0</v>
      </c>
      <c r="L388" s="226">
        <v>0</v>
      </c>
      <c r="M388" s="226">
        <v>0</v>
      </c>
      <c r="N388" s="226">
        <v>0</v>
      </c>
      <c r="O388" s="226">
        <v>0</v>
      </c>
      <c r="P388" s="226" t="s">
        <v>847</v>
      </c>
      <c r="S388" s="226">
        <v>2</v>
      </c>
      <c r="T388" s="226">
        <v>98135</v>
      </c>
      <c r="U388" s="226">
        <v>0</v>
      </c>
      <c r="V388" s="226">
        <v>98135</v>
      </c>
    </row>
    <row r="389" spans="1:22" ht="51" hidden="1">
      <c r="A389" s="370" t="s">
        <v>1127</v>
      </c>
      <c r="B389" s="372" t="s">
        <v>1378</v>
      </c>
      <c r="C389" s="373">
        <v>0</v>
      </c>
      <c r="D389" s="373">
        <v>0</v>
      </c>
      <c r="E389" s="373">
        <v>0</v>
      </c>
      <c r="G389" s="226">
        <v>0</v>
      </c>
      <c r="H389" s="226">
        <v>0</v>
      </c>
      <c r="I389" s="226">
        <v>0</v>
      </c>
      <c r="J389" s="226">
        <v>0</v>
      </c>
      <c r="K389" s="226">
        <v>0</v>
      </c>
      <c r="L389" s="226">
        <v>0</v>
      </c>
      <c r="M389" s="226">
        <v>0</v>
      </c>
      <c r="N389" s="226">
        <v>0</v>
      </c>
      <c r="O389" s="226">
        <v>0</v>
      </c>
      <c r="P389" s="226" t="s">
        <v>847</v>
      </c>
      <c r="S389" s="226">
        <v>2</v>
      </c>
      <c r="T389" s="226">
        <v>98136</v>
      </c>
      <c r="U389" s="226">
        <v>0</v>
      </c>
      <c r="V389" s="226">
        <v>98136</v>
      </c>
    </row>
    <row r="390" spans="1:22" ht="33.75" hidden="1" customHeight="1">
      <c r="A390" s="370" t="s">
        <v>1379</v>
      </c>
      <c r="B390" s="372" t="s">
        <v>1380</v>
      </c>
      <c r="C390" s="373">
        <v>0</v>
      </c>
      <c r="D390" s="373">
        <v>0</v>
      </c>
      <c r="E390" s="373">
        <v>0</v>
      </c>
      <c r="G390" s="226">
        <v>0</v>
      </c>
      <c r="H390" s="226">
        <v>0</v>
      </c>
      <c r="I390" s="226">
        <v>0</v>
      </c>
      <c r="J390" s="226">
        <v>0</v>
      </c>
      <c r="K390" s="226">
        <v>0</v>
      </c>
      <c r="L390" s="226">
        <v>0</v>
      </c>
      <c r="M390" s="226">
        <v>0</v>
      </c>
      <c r="N390" s="226">
        <v>0</v>
      </c>
      <c r="O390" s="226">
        <v>0</v>
      </c>
      <c r="P390" s="226" t="s">
        <v>847</v>
      </c>
      <c r="S390" s="226">
        <v>1</v>
      </c>
      <c r="T390" s="226">
        <v>98137</v>
      </c>
      <c r="U390" s="226">
        <v>0</v>
      </c>
      <c r="V390" s="226">
        <v>98137</v>
      </c>
    </row>
    <row r="391" spans="1:22" ht="26.25" hidden="1" customHeight="1">
      <c r="A391" s="370" t="s">
        <v>1381</v>
      </c>
      <c r="B391" s="372" t="s">
        <v>1382</v>
      </c>
      <c r="C391" s="373">
        <f>C187</f>
        <v>0</v>
      </c>
      <c r="D391" s="373">
        <f>D187</f>
        <v>0</v>
      </c>
      <c r="E391" s="373"/>
      <c r="G391" s="226">
        <v>0</v>
      </c>
      <c r="H391" s="226">
        <v>0</v>
      </c>
      <c r="I391" s="226">
        <v>0</v>
      </c>
      <c r="J391" s="226">
        <v>0</v>
      </c>
      <c r="K391" s="226">
        <v>0</v>
      </c>
      <c r="L391" s="226">
        <v>0</v>
      </c>
      <c r="M391" s="226">
        <v>0</v>
      </c>
      <c r="N391" s="226">
        <v>0</v>
      </c>
      <c r="O391" s="226">
        <v>0</v>
      </c>
      <c r="P391" s="226" t="s">
        <v>847</v>
      </c>
      <c r="S391" s="226">
        <v>2</v>
      </c>
      <c r="T391" s="226">
        <v>98138</v>
      </c>
      <c r="U391" s="226">
        <v>0</v>
      </c>
      <c r="V391" s="226">
        <v>98138</v>
      </c>
    </row>
    <row r="392" spans="1:22" ht="38.25">
      <c r="A392" s="370" t="s">
        <v>1914</v>
      </c>
      <c r="B392" s="371">
        <v>430220</v>
      </c>
      <c r="C392" s="373">
        <v>11438000</v>
      </c>
      <c r="D392" s="373">
        <v>6400840</v>
      </c>
      <c r="E392" s="373">
        <v>0</v>
      </c>
      <c r="G392" s="226">
        <v>0</v>
      </c>
      <c r="H392" s="226">
        <v>0</v>
      </c>
      <c r="I392" s="226">
        <v>0</v>
      </c>
      <c r="J392" s="226">
        <v>0</v>
      </c>
      <c r="K392" s="226">
        <v>0</v>
      </c>
      <c r="L392" s="226">
        <v>0</v>
      </c>
      <c r="M392" s="226">
        <v>0</v>
      </c>
      <c r="N392" s="226">
        <v>0</v>
      </c>
      <c r="O392" s="226">
        <v>0</v>
      </c>
      <c r="P392" s="226" t="s">
        <v>847</v>
      </c>
      <c r="S392" s="226">
        <v>2</v>
      </c>
      <c r="T392" s="226">
        <v>98139</v>
      </c>
      <c r="U392" s="226">
        <v>0</v>
      </c>
      <c r="V392" s="226">
        <v>98139</v>
      </c>
    </row>
    <row r="393" spans="1:22" ht="63.75" hidden="1">
      <c r="A393" s="370" t="s">
        <v>1131</v>
      </c>
      <c r="B393" s="372" t="s">
        <v>1383</v>
      </c>
      <c r="C393" s="373">
        <f t="shared" ref="C393:E394" si="36">C186</f>
        <v>0</v>
      </c>
      <c r="D393" s="373">
        <f t="shared" si="36"/>
        <v>0</v>
      </c>
      <c r="E393" s="373">
        <f t="shared" si="36"/>
        <v>0</v>
      </c>
      <c r="G393" s="226">
        <v>0</v>
      </c>
      <c r="H393" s="226">
        <v>0</v>
      </c>
      <c r="I393" s="226">
        <v>0</v>
      </c>
      <c r="J393" s="226">
        <v>0</v>
      </c>
      <c r="K393" s="226">
        <v>0</v>
      </c>
      <c r="L393" s="226">
        <v>0</v>
      </c>
      <c r="M393" s="226">
        <v>0</v>
      </c>
      <c r="N393" s="226">
        <v>0</v>
      </c>
      <c r="O393" s="226">
        <v>0</v>
      </c>
      <c r="P393" s="226" t="s">
        <v>847</v>
      </c>
      <c r="S393" s="226">
        <v>2</v>
      </c>
      <c r="T393" s="226">
        <v>98140</v>
      </c>
      <c r="U393" s="226">
        <v>0</v>
      </c>
      <c r="V393" s="226">
        <v>98140</v>
      </c>
    </row>
    <row r="394" spans="1:22" ht="63.75" hidden="1">
      <c r="A394" s="380" t="s">
        <v>1133</v>
      </c>
      <c r="B394" s="372" t="s">
        <v>1384</v>
      </c>
      <c r="C394" s="373">
        <f t="shared" si="36"/>
        <v>0</v>
      </c>
      <c r="D394" s="373">
        <f t="shared" si="36"/>
        <v>0</v>
      </c>
      <c r="E394" s="373">
        <f t="shared" si="36"/>
        <v>0</v>
      </c>
      <c r="G394" s="226">
        <v>0</v>
      </c>
      <c r="H394" s="226">
        <v>0</v>
      </c>
      <c r="I394" s="226">
        <v>0</v>
      </c>
      <c r="J394" s="226">
        <v>0</v>
      </c>
      <c r="K394" s="226">
        <v>0</v>
      </c>
      <c r="L394" s="226">
        <v>0</v>
      </c>
      <c r="M394" s="226">
        <v>0</v>
      </c>
      <c r="N394" s="226">
        <v>0</v>
      </c>
      <c r="O394" s="226">
        <v>0</v>
      </c>
      <c r="P394" s="226" t="s">
        <v>847</v>
      </c>
      <c r="S394" s="226">
        <v>2</v>
      </c>
      <c r="T394" s="226">
        <v>98141</v>
      </c>
      <c r="U394" s="226">
        <v>0</v>
      </c>
      <c r="V394" s="226">
        <v>98141</v>
      </c>
    </row>
    <row r="395" spans="1:22" ht="51">
      <c r="A395" s="389" t="s">
        <v>1938</v>
      </c>
      <c r="B395" s="390" t="s">
        <v>1385</v>
      </c>
      <c r="C395" s="358">
        <f>C397+C409+C467+C421+C417+C517+C521</f>
        <v>542777500</v>
      </c>
      <c r="D395" s="358">
        <f>D397+D409+D467+D421+D417+D517+D521</f>
        <v>634116000</v>
      </c>
      <c r="E395" s="358">
        <f>E397+E409+E467+E421+E417+E517+E521</f>
        <v>131361166</v>
      </c>
    </row>
    <row r="396" spans="1:22" ht="25.5">
      <c r="A396" s="370" t="s">
        <v>1386</v>
      </c>
      <c r="B396" s="372" t="s">
        <v>1387</v>
      </c>
      <c r="C396" s="373">
        <f>C397-C407+C409</f>
        <v>103000</v>
      </c>
      <c r="D396" s="373">
        <f>D397-D407+D409</f>
        <v>1497000</v>
      </c>
      <c r="E396" s="373">
        <f>E397-E407+E409</f>
        <v>549690</v>
      </c>
    </row>
    <row r="397" spans="1:22">
      <c r="A397" s="370" t="s">
        <v>1388</v>
      </c>
      <c r="B397" s="372" t="s">
        <v>1389</v>
      </c>
      <c r="C397" s="373">
        <f>C402</f>
        <v>80757500</v>
      </c>
      <c r="D397" s="373">
        <f>D402</f>
        <v>92667000</v>
      </c>
      <c r="E397" s="373">
        <f>E402</f>
        <v>36359098</v>
      </c>
    </row>
    <row r="398" spans="1:22">
      <c r="A398" s="370" t="s">
        <v>1390</v>
      </c>
      <c r="B398" s="372" t="s">
        <v>1391</v>
      </c>
      <c r="C398" s="373">
        <v>0</v>
      </c>
      <c r="D398" s="373">
        <v>0</v>
      </c>
      <c r="E398" s="373">
        <v>0</v>
      </c>
    </row>
    <row r="399" spans="1:22" ht="15" customHeight="1">
      <c r="A399" s="370" t="s">
        <v>1392</v>
      </c>
      <c r="B399" s="372" t="s">
        <v>1393</v>
      </c>
      <c r="C399" s="373">
        <v>0</v>
      </c>
      <c r="D399" s="373">
        <v>0</v>
      </c>
      <c r="E399" s="373">
        <v>0</v>
      </c>
      <c r="G399" s="226">
        <v>0</v>
      </c>
      <c r="H399" s="226">
        <v>0</v>
      </c>
      <c r="I399" s="226">
        <v>0</v>
      </c>
      <c r="J399" s="226">
        <v>0</v>
      </c>
      <c r="K399" s="226">
        <v>0</v>
      </c>
      <c r="L399" s="226">
        <v>0</v>
      </c>
      <c r="M399" s="226">
        <v>0</v>
      </c>
      <c r="N399" s="226">
        <v>0</v>
      </c>
      <c r="O399" s="226">
        <v>0</v>
      </c>
      <c r="P399" s="226" t="s">
        <v>847</v>
      </c>
      <c r="S399" s="226">
        <v>2</v>
      </c>
      <c r="T399" s="226">
        <v>98142</v>
      </c>
      <c r="U399" s="226">
        <v>0</v>
      </c>
      <c r="V399" s="226">
        <v>98142</v>
      </c>
    </row>
    <row r="400" spans="1:22" ht="29.25" customHeight="1">
      <c r="A400" s="370" t="s">
        <v>1394</v>
      </c>
      <c r="B400" s="372" t="s">
        <v>1395</v>
      </c>
      <c r="C400" s="373">
        <v>0</v>
      </c>
      <c r="D400" s="373">
        <v>0</v>
      </c>
      <c r="E400" s="373">
        <v>0</v>
      </c>
    </row>
    <row r="401" spans="1:94" ht="29.25" customHeight="1">
      <c r="A401" s="370" t="s">
        <v>1396</v>
      </c>
      <c r="B401" s="372" t="s">
        <v>1397</v>
      </c>
      <c r="C401" s="373">
        <v>0</v>
      </c>
      <c r="D401" s="373">
        <v>0</v>
      </c>
      <c r="E401" s="373">
        <v>0</v>
      </c>
    </row>
    <row r="402" spans="1:94" ht="29.25" customHeight="1">
      <c r="A402" s="370" t="s">
        <v>1398</v>
      </c>
      <c r="B402" s="372" t="s">
        <v>513</v>
      </c>
      <c r="C402" s="373">
        <f>C403</f>
        <v>80757500</v>
      </c>
      <c r="D402" s="373">
        <f>D403</f>
        <v>92667000</v>
      </c>
      <c r="E402" s="373">
        <f>E403</f>
        <v>36359098</v>
      </c>
    </row>
    <row r="403" spans="1:94" ht="29.25" customHeight="1">
      <c r="A403" s="370" t="s">
        <v>1399</v>
      </c>
      <c r="B403" s="372" t="s">
        <v>515</v>
      </c>
      <c r="C403" s="373">
        <f>C404+C407</f>
        <v>80757500</v>
      </c>
      <c r="D403" s="373">
        <f>D404+D407</f>
        <v>92667000</v>
      </c>
      <c r="E403" s="373">
        <f>E404+E407</f>
        <v>36359098</v>
      </c>
    </row>
    <row r="404" spans="1:94" ht="29.25" customHeight="1">
      <c r="A404" s="370" t="s">
        <v>1400</v>
      </c>
      <c r="B404" s="374" t="s">
        <v>1401</v>
      </c>
      <c r="C404" s="358">
        <f>C405+C406</f>
        <v>66000</v>
      </c>
      <c r="D404" s="358">
        <f>D405+D406</f>
        <v>904000</v>
      </c>
      <c r="E404" s="358">
        <f>E405+E406</f>
        <v>103065</v>
      </c>
    </row>
    <row r="405" spans="1:94" ht="30" customHeight="1">
      <c r="A405" s="370" t="s">
        <v>992</v>
      </c>
      <c r="B405" s="372" t="s">
        <v>1402</v>
      </c>
      <c r="C405" s="373">
        <f t="shared" ref="C405:E406" si="37">C91</f>
        <v>0</v>
      </c>
      <c r="D405" s="373">
        <f t="shared" si="37"/>
        <v>38000</v>
      </c>
      <c r="E405" s="373">
        <f t="shared" si="37"/>
        <v>38362</v>
      </c>
      <c r="G405" s="226">
        <v>0</v>
      </c>
      <c r="H405" s="226">
        <v>0</v>
      </c>
      <c r="I405" s="226">
        <v>0</v>
      </c>
      <c r="J405" s="226">
        <v>0</v>
      </c>
      <c r="K405" s="226">
        <v>0</v>
      </c>
      <c r="L405" s="226">
        <v>0</v>
      </c>
      <c r="M405" s="226">
        <v>0</v>
      </c>
      <c r="N405" s="226">
        <v>0</v>
      </c>
      <c r="O405" s="226">
        <v>0</v>
      </c>
      <c r="P405" s="226" t="s">
        <v>847</v>
      </c>
      <c r="S405" s="226">
        <v>2</v>
      </c>
      <c r="T405" s="226">
        <v>98143</v>
      </c>
      <c r="U405" s="226">
        <v>0</v>
      </c>
      <c r="V405" s="226">
        <v>98143</v>
      </c>
    </row>
    <row r="406" spans="1:94" ht="20.25" customHeight="1">
      <c r="A406" s="376" t="s">
        <v>1403</v>
      </c>
      <c r="B406" s="391" t="s">
        <v>1404</v>
      </c>
      <c r="C406" s="373">
        <f t="shared" si="37"/>
        <v>66000</v>
      </c>
      <c r="D406" s="373">
        <f t="shared" si="37"/>
        <v>866000</v>
      </c>
      <c r="E406" s="373">
        <f t="shared" si="37"/>
        <v>64703</v>
      </c>
      <c r="G406" s="226">
        <v>0</v>
      </c>
      <c r="H406" s="226">
        <v>0</v>
      </c>
      <c r="I406" s="226">
        <v>0</v>
      </c>
      <c r="J406" s="226">
        <v>0</v>
      </c>
      <c r="K406" s="226">
        <v>0</v>
      </c>
      <c r="L406" s="226">
        <v>0</v>
      </c>
      <c r="M406" s="226">
        <v>0</v>
      </c>
      <c r="N406" s="226">
        <v>0</v>
      </c>
      <c r="O406" s="226">
        <v>0</v>
      </c>
      <c r="P406" s="226" t="s">
        <v>847</v>
      </c>
      <c r="S406" s="226">
        <v>2</v>
      </c>
      <c r="T406" s="226">
        <v>98144</v>
      </c>
      <c r="U406" s="226">
        <v>0</v>
      </c>
      <c r="V406" s="226">
        <v>98144</v>
      </c>
    </row>
    <row r="407" spans="1:94" s="216" customFormat="1" ht="25.5">
      <c r="A407" s="370" t="s">
        <v>1405</v>
      </c>
      <c r="B407" s="374" t="s">
        <v>1406</v>
      </c>
      <c r="C407" s="358">
        <f>C408</f>
        <v>80691500</v>
      </c>
      <c r="D407" s="358">
        <f>D408</f>
        <v>91763000</v>
      </c>
      <c r="E407" s="358">
        <f>E408</f>
        <v>36256033</v>
      </c>
      <c r="F407" s="222">
        <f t="shared" ref="F407:AE407" si="38">F409+F419+F421+F479+F433</f>
        <v>0</v>
      </c>
      <c r="G407" s="223">
        <f t="shared" si="38"/>
        <v>0</v>
      </c>
      <c r="H407" s="223">
        <f t="shared" si="38"/>
        <v>-8393748</v>
      </c>
      <c r="I407" s="223">
        <f t="shared" si="38"/>
        <v>0</v>
      </c>
      <c r="J407" s="223">
        <f t="shared" si="38"/>
        <v>0</v>
      </c>
      <c r="K407" s="223">
        <f t="shared" si="38"/>
        <v>0</v>
      </c>
      <c r="L407" s="223">
        <f t="shared" si="38"/>
        <v>0</v>
      </c>
      <c r="M407" s="223">
        <f t="shared" si="38"/>
        <v>0</v>
      </c>
      <c r="N407" s="223">
        <f t="shared" si="38"/>
        <v>0</v>
      </c>
      <c r="O407" s="223">
        <f t="shared" si="38"/>
        <v>0</v>
      </c>
      <c r="P407" s="223" t="e">
        <f t="shared" si="38"/>
        <v>#VALUE!</v>
      </c>
      <c r="Q407" s="223">
        <f t="shared" si="38"/>
        <v>0</v>
      </c>
      <c r="R407" s="223">
        <f t="shared" si="38"/>
        <v>0</v>
      </c>
      <c r="S407" s="223">
        <f t="shared" si="38"/>
        <v>6</v>
      </c>
      <c r="T407" s="223">
        <f t="shared" si="38"/>
        <v>490831</v>
      </c>
      <c r="U407" s="223">
        <f t="shared" si="38"/>
        <v>0</v>
      </c>
      <c r="V407" s="223">
        <f t="shared" si="38"/>
        <v>490831</v>
      </c>
      <c r="W407" s="223">
        <f t="shared" si="38"/>
        <v>0</v>
      </c>
      <c r="X407" s="223">
        <f t="shared" si="38"/>
        <v>0</v>
      </c>
      <c r="Y407" s="223">
        <f t="shared" si="38"/>
        <v>0</v>
      </c>
      <c r="Z407" s="223">
        <f t="shared" si="38"/>
        <v>0</v>
      </c>
      <c r="AA407" s="223">
        <f t="shared" si="38"/>
        <v>0</v>
      </c>
      <c r="AB407" s="223">
        <f t="shared" si="38"/>
        <v>0</v>
      </c>
      <c r="AC407" s="223">
        <f t="shared" si="38"/>
        <v>0</v>
      </c>
      <c r="AD407" s="223">
        <f t="shared" si="38"/>
        <v>0</v>
      </c>
      <c r="AE407" s="223">
        <f t="shared" si="38"/>
        <v>0</v>
      </c>
      <c r="AF407" s="224"/>
      <c r="AG407" s="224"/>
      <c r="AH407" s="224"/>
      <c r="AI407" s="224"/>
      <c r="AJ407" s="224"/>
      <c r="AK407" s="224"/>
      <c r="AL407" s="224"/>
      <c r="AM407" s="224"/>
      <c r="AN407" s="224"/>
      <c r="AO407" s="224"/>
      <c r="AP407" s="224"/>
      <c r="AQ407" s="224"/>
      <c r="AR407" s="224"/>
      <c r="AS407" s="224"/>
      <c r="AT407" s="224"/>
      <c r="AU407" s="224"/>
      <c r="AV407" s="224"/>
      <c r="AW407" s="224"/>
      <c r="AX407" s="224"/>
      <c r="AY407" s="224"/>
      <c r="AZ407" s="224"/>
      <c r="BA407" s="224"/>
      <c r="BB407" s="224"/>
      <c r="BC407" s="224"/>
      <c r="BD407" s="224"/>
      <c r="BE407" s="224"/>
      <c r="BF407" s="224"/>
      <c r="BG407" s="224"/>
      <c r="BH407" s="224"/>
      <c r="BI407" s="224"/>
      <c r="BJ407" s="224"/>
      <c r="BK407" s="224"/>
      <c r="BL407" s="224"/>
      <c r="BM407" s="224"/>
      <c r="BN407" s="224"/>
      <c r="BO407" s="224"/>
      <c r="BP407" s="224"/>
      <c r="BQ407" s="224"/>
      <c r="BR407" s="224"/>
      <c r="BS407" s="224"/>
      <c r="BT407" s="224"/>
      <c r="BU407" s="224"/>
      <c r="BV407" s="224"/>
      <c r="BW407" s="224"/>
      <c r="BX407" s="224"/>
      <c r="BY407" s="224"/>
      <c r="BZ407" s="224"/>
      <c r="CA407" s="224"/>
      <c r="CB407" s="224"/>
      <c r="CC407" s="224"/>
      <c r="CD407" s="224"/>
      <c r="CE407" s="224"/>
      <c r="CF407" s="224"/>
      <c r="CG407" s="224"/>
      <c r="CH407" s="224"/>
      <c r="CI407" s="224"/>
      <c r="CJ407" s="224"/>
      <c r="CK407" s="224"/>
      <c r="CL407" s="224"/>
      <c r="CM407" s="224"/>
      <c r="CN407" s="224"/>
      <c r="CO407" s="224"/>
      <c r="CP407" s="214"/>
    </row>
    <row r="408" spans="1:94" ht="25.5">
      <c r="A408" s="370" t="s">
        <v>320</v>
      </c>
      <c r="B408" s="372" t="s">
        <v>1407</v>
      </c>
      <c r="C408" s="373">
        <f>C100</f>
        <v>80691500</v>
      </c>
      <c r="D408" s="373">
        <f>D100</f>
        <v>91763000</v>
      </c>
      <c r="E408" s="373">
        <f>E100</f>
        <v>36256033</v>
      </c>
      <c r="G408" s="226">
        <v>0</v>
      </c>
      <c r="H408" s="226">
        <v>-306703</v>
      </c>
      <c r="I408" s="226">
        <v>0</v>
      </c>
      <c r="J408" s="226">
        <v>0</v>
      </c>
      <c r="K408" s="226">
        <v>0</v>
      </c>
      <c r="L408" s="226">
        <v>0</v>
      </c>
      <c r="M408" s="226">
        <v>0</v>
      </c>
      <c r="N408" s="226">
        <v>0</v>
      </c>
      <c r="O408" s="226">
        <v>0</v>
      </c>
      <c r="P408" s="226" t="s">
        <v>847</v>
      </c>
      <c r="S408" s="226">
        <v>1</v>
      </c>
      <c r="T408" s="226">
        <v>98146</v>
      </c>
      <c r="U408" s="226">
        <v>0</v>
      </c>
      <c r="V408" s="226">
        <v>98146</v>
      </c>
    </row>
    <row r="409" spans="1:94" ht="25.5">
      <c r="A409" s="370" t="s">
        <v>1006</v>
      </c>
      <c r="B409" s="372" t="s">
        <v>519</v>
      </c>
      <c r="C409" s="373">
        <f>C410</f>
        <v>37000</v>
      </c>
      <c r="D409" s="373">
        <f>D410</f>
        <v>593000</v>
      </c>
      <c r="E409" s="373">
        <f>E410</f>
        <v>446625</v>
      </c>
      <c r="G409" s="226">
        <v>0</v>
      </c>
      <c r="H409" s="226">
        <v>-3488081</v>
      </c>
      <c r="I409" s="226">
        <v>0</v>
      </c>
      <c r="J409" s="226">
        <v>0</v>
      </c>
      <c r="K409" s="226">
        <v>0</v>
      </c>
      <c r="L409" s="226">
        <v>0</v>
      </c>
      <c r="M409" s="226">
        <v>0</v>
      </c>
      <c r="N409" s="226">
        <v>0</v>
      </c>
      <c r="O409" s="226">
        <v>0</v>
      </c>
      <c r="P409" s="226" t="s">
        <v>847</v>
      </c>
      <c r="S409" s="226">
        <v>1</v>
      </c>
      <c r="T409" s="226">
        <v>98147</v>
      </c>
      <c r="U409" s="226">
        <v>0</v>
      </c>
      <c r="V409" s="226">
        <v>98147</v>
      </c>
    </row>
    <row r="410" spans="1:94" ht="51">
      <c r="A410" s="370" t="s">
        <v>1007</v>
      </c>
      <c r="B410" s="374" t="s">
        <v>1408</v>
      </c>
      <c r="C410" s="358">
        <f>C411+C412+C414+C415</f>
        <v>37000</v>
      </c>
      <c r="D410" s="358">
        <f>D411+D412+D414+D415</f>
        <v>593000</v>
      </c>
      <c r="E410" s="358">
        <f>E411+E412+E414+E415</f>
        <v>446625</v>
      </c>
      <c r="G410" s="226">
        <v>0</v>
      </c>
      <c r="H410" s="226">
        <v>0</v>
      </c>
      <c r="I410" s="226">
        <v>0</v>
      </c>
      <c r="J410" s="226">
        <v>0</v>
      </c>
      <c r="K410" s="226">
        <v>0</v>
      </c>
      <c r="L410" s="226">
        <v>0</v>
      </c>
      <c r="M410" s="226">
        <v>0</v>
      </c>
      <c r="N410" s="226">
        <v>0</v>
      </c>
      <c r="O410" s="226">
        <v>0</v>
      </c>
      <c r="P410" s="226" t="s">
        <v>847</v>
      </c>
      <c r="S410" s="226">
        <v>1</v>
      </c>
      <c r="T410" s="226">
        <v>98148</v>
      </c>
      <c r="U410" s="226">
        <v>0</v>
      </c>
      <c r="V410" s="226">
        <v>98148</v>
      </c>
    </row>
    <row r="411" spans="1:94" ht="25.5">
      <c r="A411" s="370" t="s">
        <v>328</v>
      </c>
      <c r="B411" s="372" t="s">
        <v>1409</v>
      </c>
      <c r="C411" s="373">
        <f t="shared" ref="C411:E412" si="39">C104</f>
        <v>0</v>
      </c>
      <c r="D411" s="373">
        <f>D104</f>
        <v>0</v>
      </c>
      <c r="E411" s="373">
        <f t="shared" si="39"/>
        <v>0</v>
      </c>
      <c r="G411" s="226">
        <v>0</v>
      </c>
      <c r="H411" s="226">
        <v>0</v>
      </c>
      <c r="I411" s="226">
        <v>0</v>
      </c>
      <c r="J411" s="226">
        <v>0</v>
      </c>
      <c r="K411" s="226">
        <v>0</v>
      </c>
      <c r="L411" s="226">
        <v>0</v>
      </c>
      <c r="M411" s="226">
        <v>0</v>
      </c>
      <c r="N411" s="226">
        <v>0</v>
      </c>
      <c r="O411" s="226">
        <v>0</v>
      </c>
      <c r="P411" s="226" t="s">
        <v>847</v>
      </c>
      <c r="S411" s="226">
        <v>1</v>
      </c>
      <c r="T411" s="226">
        <v>98149</v>
      </c>
      <c r="U411" s="226">
        <v>0</v>
      </c>
      <c r="V411" s="226">
        <v>98149</v>
      </c>
    </row>
    <row r="412" spans="1:94" ht="25.5">
      <c r="A412" s="370" t="s">
        <v>1010</v>
      </c>
      <c r="B412" s="372" t="s">
        <v>1410</v>
      </c>
      <c r="C412" s="373">
        <f t="shared" si="39"/>
        <v>37000</v>
      </c>
      <c r="D412" s="373">
        <f>D105</f>
        <v>227000</v>
      </c>
      <c r="E412" s="373">
        <f>E105</f>
        <v>80134</v>
      </c>
      <c r="G412" s="226">
        <v>0</v>
      </c>
      <c r="H412" s="226">
        <v>0</v>
      </c>
      <c r="I412" s="226">
        <v>0</v>
      </c>
      <c r="J412" s="226">
        <v>0</v>
      </c>
      <c r="K412" s="226">
        <v>0</v>
      </c>
      <c r="L412" s="226">
        <v>0</v>
      </c>
      <c r="M412" s="226">
        <v>0</v>
      </c>
      <c r="N412" s="226">
        <v>0</v>
      </c>
      <c r="O412" s="226">
        <v>0</v>
      </c>
      <c r="P412" s="226" t="s">
        <v>847</v>
      </c>
      <c r="S412" s="226">
        <v>1</v>
      </c>
      <c r="T412" s="226">
        <v>98150</v>
      </c>
      <c r="U412" s="226">
        <v>0</v>
      </c>
      <c r="V412" s="226">
        <v>98150</v>
      </c>
    </row>
    <row r="413" spans="1:94">
      <c r="A413" s="370" t="s">
        <v>1012</v>
      </c>
      <c r="B413" s="372" t="s">
        <v>1411</v>
      </c>
      <c r="C413" s="373">
        <v>0</v>
      </c>
      <c r="D413" s="373">
        <v>0</v>
      </c>
      <c r="E413" s="373">
        <v>0</v>
      </c>
      <c r="G413" s="226">
        <v>0</v>
      </c>
      <c r="H413" s="226">
        <v>0</v>
      </c>
      <c r="I413" s="226">
        <v>0</v>
      </c>
      <c r="J413" s="226">
        <v>0</v>
      </c>
      <c r="K413" s="226">
        <v>0</v>
      </c>
      <c r="L413" s="226">
        <v>0</v>
      </c>
      <c r="M413" s="226">
        <v>0</v>
      </c>
      <c r="N413" s="226">
        <v>0</v>
      </c>
      <c r="O413" s="226">
        <v>0</v>
      </c>
      <c r="P413" s="226" t="s">
        <v>847</v>
      </c>
      <c r="S413" s="226">
        <v>2</v>
      </c>
      <c r="T413" s="226">
        <v>98151</v>
      </c>
      <c r="U413" s="226">
        <v>0</v>
      </c>
      <c r="V413" s="226">
        <v>98151</v>
      </c>
    </row>
    <row r="414" spans="1:94" ht="38.25">
      <c r="A414" s="370" t="s">
        <v>1412</v>
      </c>
      <c r="B414" s="372" t="s">
        <v>1413</v>
      </c>
      <c r="C414" s="373">
        <f t="shared" ref="C414:E415" si="40">C107</f>
        <v>0</v>
      </c>
      <c r="D414" s="373">
        <f t="shared" si="40"/>
        <v>366000</v>
      </c>
      <c r="E414" s="373">
        <f t="shared" si="40"/>
        <v>366491</v>
      </c>
      <c r="G414" s="226">
        <v>0</v>
      </c>
      <c r="H414" s="226">
        <v>-3488081</v>
      </c>
      <c r="I414" s="226">
        <v>0</v>
      </c>
      <c r="J414" s="226">
        <v>0</v>
      </c>
      <c r="K414" s="226">
        <v>0</v>
      </c>
      <c r="L414" s="226">
        <v>0</v>
      </c>
      <c r="M414" s="226">
        <v>0</v>
      </c>
      <c r="N414" s="226">
        <v>0</v>
      </c>
      <c r="O414" s="226">
        <v>0</v>
      </c>
      <c r="P414" s="226" t="s">
        <v>847</v>
      </c>
      <c r="S414" s="226">
        <v>1</v>
      </c>
      <c r="T414" s="226">
        <v>98152</v>
      </c>
      <c r="U414" s="226">
        <v>0</v>
      </c>
      <c r="V414" s="226">
        <v>98152</v>
      </c>
    </row>
    <row r="415" spans="1:94" ht="25.5" hidden="1">
      <c r="A415" s="370" t="s">
        <v>1016</v>
      </c>
      <c r="B415" s="372" t="s">
        <v>1414</v>
      </c>
      <c r="C415" s="373">
        <v>0</v>
      </c>
      <c r="D415" s="373">
        <f>D108</f>
        <v>0</v>
      </c>
      <c r="E415" s="373">
        <f t="shared" si="40"/>
        <v>0</v>
      </c>
      <c r="G415" s="226">
        <v>0</v>
      </c>
      <c r="H415" s="226">
        <v>-3488081</v>
      </c>
      <c r="I415" s="226">
        <v>0</v>
      </c>
      <c r="J415" s="226">
        <v>0</v>
      </c>
      <c r="K415" s="226">
        <v>0</v>
      </c>
      <c r="L415" s="226">
        <v>0</v>
      </c>
      <c r="M415" s="226">
        <v>0</v>
      </c>
      <c r="N415" s="226">
        <v>0</v>
      </c>
      <c r="O415" s="226">
        <v>0</v>
      </c>
      <c r="P415" s="226" t="s">
        <v>847</v>
      </c>
      <c r="S415" s="226">
        <v>1</v>
      </c>
      <c r="T415" s="226">
        <v>98153</v>
      </c>
      <c r="U415" s="226">
        <v>0</v>
      </c>
      <c r="V415" s="226">
        <v>98153</v>
      </c>
    </row>
    <row r="416" spans="1:94" ht="25.5" hidden="1">
      <c r="A416" s="370" t="s">
        <v>1018</v>
      </c>
      <c r="B416" s="374" t="s">
        <v>35</v>
      </c>
      <c r="C416" s="358">
        <f>C417</f>
        <v>0</v>
      </c>
      <c r="D416" s="358">
        <f>D417</f>
        <v>0</v>
      </c>
      <c r="E416" s="358">
        <f>E417</f>
        <v>0</v>
      </c>
      <c r="G416" s="226">
        <v>0</v>
      </c>
      <c r="H416" s="226">
        <v>-86643</v>
      </c>
      <c r="I416" s="226">
        <v>0</v>
      </c>
      <c r="J416" s="226">
        <v>0</v>
      </c>
      <c r="K416" s="226">
        <v>0</v>
      </c>
      <c r="L416" s="226">
        <v>0</v>
      </c>
      <c r="M416" s="226">
        <v>0</v>
      </c>
      <c r="N416" s="226">
        <v>0</v>
      </c>
      <c r="O416" s="226">
        <v>0</v>
      </c>
      <c r="P416" s="226" t="s">
        <v>847</v>
      </c>
      <c r="S416" s="226">
        <v>1</v>
      </c>
      <c r="T416" s="226">
        <v>98154</v>
      </c>
      <c r="U416" s="226">
        <v>0</v>
      </c>
      <c r="V416" s="226">
        <v>98154</v>
      </c>
    </row>
    <row r="417" spans="1:87" ht="38.25" hidden="1">
      <c r="A417" s="370" t="s">
        <v>1415</v>
      </c>
      <c r="B417" s="374" t="s">
        <v>1416</v>
      </c>
      <c r="C417" s="358">
        <f>C418+C419</f>
        <v>0</v>
      </c>
      <c r="D417" s="358">
        <f>D418+D419</f>
        <v>0</v>
      </c>
      <c r="E417" s="358">
        <f>E418+E419</f>
        <v>0</v>
      </c>
      <c r="G417" s="226">
        <v>0</v>
      </c>
      <c r="H417" s="226">
        <v>-86643</v>
      </c>
      <c r="I417" s="226">
        <v>0</v>
      </c>
      <c r="J417" s="226">
        <v>0</v>
      </c>
      <c r="K417" s="226">
        <v>0</v>
      </c>
      <c r="L417" s="226">
        <v>0</v>
      </c>
      <c r="M417" s="226">
        <v>0</v>
      </c>
      <c r="N417" s="226">
        <v>0</v>
      </c>
      <c r="O417" s="226">
        <v>0</v>
      </c>
      <c r="P417" s="226" t="s">
        <v>847</v>
      </c>
      <c r="S417" s="226">
        <v>2</v>
      </c>
      <c r="T417" s="226">
        <v>98155</v>
      </c>
      <c r="U417" s="226">
        <v>0</v>
      </c>
      <c r="V417" s="226">
        <v>98155</v>
      </c>
    </row>
    <row r="418" spans="1:87" ht="51" hidden="1">
      <c r="A418" s="370" t="s">
        <v>1030</v>
      </c>
      <c r="B418" s="372" t="s">
        <v>1417</v>
      </c>
      <c r="C418" s="373">
        <v>0</v>
      </c>
      <c r="D418" s="373">
        <v>0</v>
      </c>
      <c r="E418" s="373"/>
    </row>
    <row r="419" spans="1:87" ht="38.25" hidden="1">
      <c r="A419" s="370" t="s">
        <v>1032</v>
      </c>
      <c r="B419" s="372" t="s">
        <v>1418</v>
      </c>
      <c r="C419" s="373">
        <v>0</v>
      </c>
      <c r="D419" s="373">
        <v>0</v>
      </c>
      <c r="E419" s="373">
        <f>E116</f>
        <v>0</v>
      </c>
      <c r="F419" s="217">
        <f t="shared" ref="F419:BQ419" si="41">F420</f>
        <v>0</v>
      </c>
      <c r="G419" s="218">
        <f t="shared" si="41"/>
        <v>0</v>
      </c>
      <c r="H419" s="218">
        <f t="shared" si="41"/>
        <v>-3401438</v>
      </c>
      <c r="I419" s="218">
        <f t="shared" si="41"/>
        <v>0</v>
      </c>
      <c r="J419" s="218">
        <f t="shared" si="41"/>
        <v>0</v>
      </c>
      <c r="K419" s="218">
        <f t="shared" si="41"/>
        <v>0</v>
      </c>
      <c r="L419" s="218">
        <f t="shared" si="41"/>
        <v>0</v>
      </c>
      <c r="M419" s="218">
        <f t="shared" si="41"/>
        <v>0</v>
      </c>
      <c r="N419" s="218">
        <f t="shared" si="41"/>
        <v>0</v>
      </c>
      <c r="O419" s="218">
        <f t="shared" si="41"/>
        <v>0</v>
      </c>
      <c r="P419" s="218" t="str">
        <f t="shared" si="41"/>
        <v/>
      </c>
      <c r="Q419" s="218">
        <f t="shared" si="41"/>
        <v>0</v>
      </c>
      <c r="R419" s="218">
        <f t="shared" si="41"/>
        <v>0</v>
      </c>
      <c r="S419" s="218">
        <f t="shared" si="41"/>
        <v>2</v>
      </c>
      <c r="T419" s="218">
        <f t="shared" si="41"/>
        <v>98157</v>
      </c>
      <c r="U419" s="218">
        <f t="shared" si="41"/>
        <v>0</v>
      </c>
      <c r="V419" s="218">
        <f t="shared" si="41"/>
        <v>98157</v>
      </c>
      <c r="W419" s="218">
        <f t="shared" si="41"/>
        <v>0</v>
      </c>
      <c r="X419" s="218">
        <f t="shared" si="41"/>
        <v>0</v>
      </c>
      <c r="Y419" s="218">
        <f t="shared" si="41"/>
        <v>0</v>
      </c>
      <c r="Z419" s="218">
        <f t="shared" si="41"/>
        <v>0</v>
      </c>
      <c r="AA419" s="218">
        <f t="shared" si="41"/>
        <v>0</v>
      </c>
      <c r="AB419" s="218">
        <f t="shared" si="41"/>
        <v>0</v>
      </c>
      <c r="AC419" s="218">
        <f t="shared" si="41"/>
        <v>0</v>
      </c>
      <c r="AD419" s="218">
        <f t="shared" si="41"/>
        <v>0</v>
      </c>
      <c r="AE419" s="218">
        <f t="shared" si="41"/>
        <v>0</v>
      </c>
      <c r="AF419" s="218">
        <f t="shared" si="41"/>
        <v>0</v>
      </c>
      <c r="AG419" s="218">
        <f t="shared" si="41"/>
        <v>0</v>
      </c>
      <c r="AH419" s="218">
        <f t="shared" si="41"/>
        <v>0</v>
      </c>
      <c r="AI419" s="218">
        <f t="shared" si="41"/>
        <v>0</v>
      </c>
      <c r="AJ419" s="218">
        <f t="shared" si="41"/>
        <v>0</v>
      </c>
      <c r="AK419" s="218">
        <f t="shared" si="41"/>
        <v>0</v>
      </c>
      <c r="AL419" s="218">
        <f t="shared" si="41"/>
        <v>0</v>
      </c>
      <c r="AM419" s="218">
        <f t="shared" si="41"/>
        <v>0</v>
      </c>
      <c r="AN419" s="218">
        <f t="shared" si="41"/>
        <v>0</v>
      </c>
      <c r="AO419" s="218">
        <f t="shared" si="41"/>
        <v>0</v>
      </c>
      <c r="AP419" s="218">
        <f t="shared" si="41"/>
        <v>0</v>
      </c>
      <c r="AQ419" s="218">
        <f t="shared" si="41"/>
        <v>0</v>
      </c>
      <c r="AR419" s="218">
        <f t="shared" si="41"/>
        <v>0</v>
      </c>
      <c r="AS419" s="218">
        <f t="shared" si="41"/>
        <v>0</v>
      </c>
      <c r="AT419" s="218">
        <f t="shared" si="41"/>
        <v>0</v>
      </c>
      <c r="AU419" s="218">
        <f t="shared" si="41"/>
        <v>0</v>
      </c>
      <c r="AV419" s="218">
        <f t="shared" si="41"/>
        <v>0</v>
      </c>
      <c r="AW419" s="218">
        <f t="shared" si="41"/>
        <v>0</v>
      </c>
      <c r="AX419" s="218">
        <f t="shared" si="41"/>
        <v>0</v>
      </c>
      <c r="AY419" s="218">
        <f t="shared" si="41"/>
        <v>0</v>
      </c>
      <c r="AZ419" s="218">
        <f t="shared" si="41"/>
        <v>0</v>
      </c>
      <c r="BA419" s="218">
        <f t="shared" si="41"/>
        <v>0</v>
      </c>
      <c r="BB419" s="218">
        <f t="shared" si="41"/>
        <v>0</v>
      </c>
      <c r="BC419" s="218">
        <f t="shared" si="41"/>
        <v>0</v>
      </c>
      <c r="BD419" s="218">
        <f t="shared" si="41"/>
        <v>0</v>
      </c>
      <c r="BE419" s="218">
        <f t="shared" si="41"/>
        <v>0</v>
      </c>
      <c r="BF419" s="218">
        <f t="shared" si="41"/>
        <v>0</v>
      </c>
      <c r="BG419" s="218">
        <f t="shared" si="41"/>
        <v>0</v>
      </c>
      <c r="BH419" s="218">
        <f t="shared" si="41"/>
        <v>0</v>
      </c>
      <c r="BI419" s="218">
        <f t="shared" si="41"/>
        <v>0</v>
      </c>
      <c r="BJ419" s="218">
        <f t="shared" si="41"/>
        <v>0</v>
      </c>
      <c r="BK419" s="218">
        <f t="shared" si="41"/>
        <v>0</v>
      </c>
      <c r="BL419" s="218">
        <f t="shared" si="41"/>
        <v>0</v>
      </c>
      <c r="BM419" s="218">
        <f t="shared" si="41"/>
        <v>0</v>
      </c>
      <c r="BN419" s="218">
        <f t="shared" si="41"/>
        <v>0</v>
      </c>
      <c r="BO419" s="218">
        <f t="shared" si="41"/>
        <v>0</v>
      </c>
      <c r="BP419" s="218">
        <f t="shared" si="41"/>
        <v>0</v>
      </c>
      <c r="BQ419" s="218">
        <f t="shared" si="41"/>
        <v>0</v>
      </c>
      <c r="BR419" s="218">
        <f t="shared" ref="BR419:CI419" si="42">BR420</f>
        <v>0</v>
      </c>
      <c r="BS419" s="218">
        <f t="shared" si="42"/>
        <v>0</v>
      </c>
      <c r="BT419" s="218">
        <f t="shared" si="42"/>
        <v>0</v>
      </c>
      <c r="BU419" s="218">
        <f t="shared" si="42"/>
        <v>0</v>
      </c>
      <c r="BV419" s="218">
        <f t="shared" si="42"/>
        <v>0</v>
      </c>
      <c r="BW419" s="218">
        <f t="shared" si="42"/>
        <v>0</v>
      </c>
      <c r="BX419" s="218">
        <f t="shared" si="42"/>
        <v>0</v>
      </c>
      <c r="BY419" s="218">
        <f t="shared" si="42"/>
        <v>0</v>
      </c>
      <c r="BZ419" s="218">
        <f t="shared" si="42"/>
        <v>0</v>
      </c>
      <c r="CA419" s="218">
        <f t="shared" si="42"/>
        <v>0</v>
      </c>
      <c r="CB419" s="218">
        <f t="shared" si="42"/>
        <v>0</v>
      </c>
      <c r="CC419" s="218">
        <f t="shared" si="42"/>
        <v>0</v>
      </c>
      <c r="CD419" s="218">
        <f t="shared" si="42"/>
        <v>0</v>
      </c>
      <c r="CE419" s="218">
        <f t="shared" si="42"/>
        <v>0</v>
      </c>
      <c r="CF419" s="218">
        <f t="shared" si="42"/>
        <v>0</v>
      </c>
      <c r="CG419" s="218">
        <f t="shared" si="42"/>
        <v>0</v>
      </c>
      <c r="CH419" s="218">
        <f t="shared" si="42"/>
        <v>0</v>
      </c>
      <c r="CI419" s="218">
        <f t="shared" si="42"/>
        <v>0</v>
      </c>
    </row>
    <row r="420" spans="1:87" ht="15" customHeight="1">
      <c r="A420" s="370" t="s">
        <v>1036</v>
      </c>
      <c r="B420" s="374" t="s">
        <v>526</v>
      </c>
      <c r="C420" s="358">
        <f>C421+C453</f>
        <v>33061000</v>
      </c>
      <c r="D420" s="358">
        <f>D421+D453</f>
        <v>75711000</v>
      </c>
      <c r="E420" s="358">
        <f>E421+E453</f>
        <v>9515116</v>
      </c>
      <c r="G420" s="226">
        <v>0</v>
      </c>
      <c r="H420" s="226">
        <v>-3401438</v>
      </c>
      <c r="I420" s="226">
        <v>0</v>
      </c>
      <c r="J420" s="226">
        <v>0</v>
      </c>
      <c r="K420" s="226">
        <v>0</v>
      </c>
      <c r="L420" s="226">
        <v>0</v>
      </c>
      <c r="M420" s="226">
        <v>0</v>
      </c>
      <c r="N420" s="226">
        <v>0</v>
      </c>
      <c r="O420" s="226">
        <v>0</v>
      </c>
      <c r="P420" s="226" t="s">
        <v>847</v>
      </c>
      <c r="S420" s="226">
        <v>2</v>
      </c>
      <c r="T420" s="226">
        <v>98157</v>
      </c>
      <c r="U420" s="226">
        <v>0</v>
      </c>
      <c r="V420" s="226">
        <v>98157</v>
      </c>
    </row>
    <row r="421" spans="1:87" ht="38.25">
      <c r="A421" s="370" t="s">
        <v>1419</v>
      </c>
      <c r="B421" s="374" t="s">
        <v>527</v>
      </c>
      <c r="C421" s="358">
        <f>C422+C464</f>
        <v>33061000</v>
      </c>
      <c r="D421" s="358">
        <f>D422+D464</f>
        <v>75711000</v>
      </c>
      <c r="E421" s="358">
        <f>E422+E464</f>
        <v>9515116</v>
      </c>
      <c r="G421" s="226">
        <v>0</v>
      </c>
      <c r="H421" s="226">
        <v>-220060</v>
      </c>
      <c r="I421" s="226">
        <v>0</v>
      </c>
      <c r="J421" s="226">
        <v>0</v>
      </c>
      <c r="K421" s="226">
        <v>0</v>
      </c>
      <c r="L421" s="226">
        <v>0</v>
      </c>
      <c r="M421" s="226">
        <v>0</v>
      </c>
      <c r="N421" s="226">
        <v>0</v>
      </c>
      <c r="O421" s="226">
        <v>0</v>
      </c>
      <c r="P421" s="226" t="s">
        <v>847</v>
      </c>
      <c r="S421" s="226">
        <v>1</v>
      </c>
      <c r="T421" s="226">
        <v>98158</v>
      </c>
      <c r="U421" s="226">
        <v>0</v>
      </c>
      <c r="V421" s="226">
        <v>98158</v>
      </c>
    </row>
    <row r="422" spans="1:87" ht="25.5">
      <c r="A422" s="370" t="s">
        <v>1420</v>
      </c>
      <c r="B422" s="374" t="s">
        <v>1421</v>
      </c>
      <c r="C422" s="358">
        <f>C449+C454+C455+C456+C460</f>
        <v>27877000</v>
      </c>
      <c r="D422" s="358">
        <f>D449+D454+D455+D456+D460</f>
        <v>70527000</v>
      </c>
      <c r="E422" s="358">
        <f>E449+E454+E455+E456+E460</f>
        <v>8834008</v>
      </c>
      <c r="G422" s="226">
        <v>0</v>
      </c>
      <c r="H422" s="226">
        <v>-220060</v>
      </c>
      <c r="I422" s="226">
        <v>0</v>
      </c>
      <c r="J422" s="226">
        <v>0</v>
      </c>
      <c r="K422" s="226">
        <v>0</v>
      </c>
      <c r="L422" s="226">
        <v>0</v>
      </c>
      <c r="M422" s="226">
        <v>0</v>
      </c>
      <c r="N422" s="226">
        <v>0</v>
      </c>
      <c r="O422" s="226">
        <v>0</v>
      </c>
      <c r="P422" s="226" t="s">
        <v>847</v>
      </c>
      <c r="S422" s="226">
        <v>1</v>
      </c>
      <c r="T422" s="226">
        <v>98159</v>
      </c>
      <c r="U422" s="226">
        <v>0</v>
      </c>
      <c r="V422" s="226">
        <v>98159</v>
      </c>
    </row>
    <row r="423" spans="1:87" ht="25.5" hidden="1">
      <c r="A423" s="370" t="s">
        <v>1042</v>
      </c>
      <c r="B423" s="372" t="s">
        <v>1422</v>
      </c>
      <c r="C423" s="373">
        <v>0</v>
      </c>
      <c r="D423" s="373">
        <v>0</v>
      </c>
      <c r="E423" s="373">
        <v>0</v>
      </c>
      <c r="G423" s="226">
        <v>0</v>
      </c>
      <c r="H423" s="226">
        <v>0</v>
      </c>
      <c r="I423" s="226">
        <v>0</v>
      </c>
      <c r="J423" s="226">
        <v>0</v>
      </c>
      <c r="K423" s="226">
        <v>0</v>
      </c>
      <c r="L423" s="226">
        <v>0</v>
      </c>
      <c r="M423" s="226">
        <v>0</v>
      </c>
      <c r="N423" s="226">
        <v>0</v>
      </c>
      <c r="O423" s="226">
        <v>0</v>
      </c>
      <c r="P423" s="226" t="s">
        <v>847</v>
      </c>
      <c r="S423" s="226">
        <v>2</v>
      </c>
      <c r="T423" s="226">
        <v>98160</v>
      </c>
      <c r="U423" s="226">
        <v>0</v>
      </c>
      <c r="V423" s="226">
        <v>98160</v>
      </c>
    </row>
    <row r="424" spans="1:87" ht="25.5" hidden="1">
      <c r="A424" s="370" t="s">
        <v>1044</v>
      </c>
      <c r="B424" s="372" t="s">
        <v>1423</v>
      </c>
      <c r="C424" s="373">
        <v>0</v>
      </c>
      <c r="D424" s="373">
        <v>0</v>
      </c>
      <c r="E424" s="373">
        <v>0</v>
      </c>
      <c r="G424" s="226">
        <v>0</v>
      </c>
      <c r="H424" s="226">
        <v>-50331</v>
      </c>
      <c r="I424" s="226">
        <v>0</v>
      </c>
      <c r="J424" s="226">
        <v>0</v>
      </c>
      <c r="K424" s="226">
        <v>0</v>
      </c>
      <c r="L424" s="226">
        <v>0</v>
      </c>
      <c r="M424" s="226">
        <v>0</v>
      </c>
      <c r="N424" s="226">
        <v>0</v>
      </c>
      <c r="O424" s="226">
        <v>0</v>
      </c>
      <c r="P424" s="226" t="s">
        <v>847</v>
      </c>
      <c r="S424" s="226">
        <v>2</v>
      </c>
      <c r="T424" s="226">
        <v>98161</v>
      </c>
      <c r="U424" s="226">
        <v>0</v>
      </c>
      <c r="V424" s="226">
        <v>98161</v>
      </c>
    </row>
    <row r="425" spans="1:87" hidden="1">
      <c r="A425" s="370" t="s">
        <v>1046</v>
      </c>
      <c r="B425" s="372" t="s">
        <v>1424</v>
      </c>
      <c r="C425" s="373">
        <v>0</v>
      </c>
      <c r="D425" s="373">
        <v>0</v>
      </c>
      <c r="E425" s="373">
        <v>0</v>
      </c>
      <c r="G425" s="226">
        <v>0</v>
      </c>
      <c r="H425" s="226">
        <v>0</v>
      </c>
      <c r="I425" s="226">
        <v>0</v>
      </c>
      <c r="J425" s="226">
        <v>0</v>
      </c>
      <c r="K425" s="226">
        <v>0</v>
      </c>
      <c r="L425" s="226">
        <v>0</v>
      </c>
      <c r="M425" s="226">
        <v>0</v>
      </c>
      <c r="N425" s="226">
        <v>0</v>
      </c>
      <c r="O425" s="226">
        <v>0</v>
      </c>
      <c r="P425" s="226" t="s">
        <v>847</v>
      </c>
      <c r="S425" s="226">
        <v>2</v>
      </c>
      <c r="T425" s="226">
        <v>98162</v>
      </c>
      <c r="U425" s="226">
        <v>0</v>
      </c>
      <c r="V425" s="226">
        <v>98162</v>
      </c>
    </row>
    <row r="426" spans="1:87" hidden="1">
      <c r="A426" s="370" t="s">
        <v>1048</v>
      </c>
      <c r="B426" s="372" t="s">
        <v>1425</v>
      </c>
      <c r="C426" s="373">
        <f>C147</f>
        <v>0</v>
      </c>
      <c r="D426" s="373">
        <f>D147</f>
        <v>0</v>
      </c>
      <c r="E426" s="373">
        <f>E147</f>
        <v>0</v>
      </c>
      <c r="G426" s="226">
        <v>0</v>
      </c>
      <c r="H426" s="226">
        <v>-95009</v>
      </c>
      <c r="I426" s="226">
        <v>0</v>
      </c>
      <c r="J426" s="226">
        <v>0</v>
      </c>
      <c r="K426" s="226">
        <v>0</v>
      </c>
      <c r="L426" s="226">
        <v>0</v>
      </c>
      <c r="M426" s="226">
        <v>0</v>
      </c>
      <c r="N426" s="226">
        <v>0</v>
      </c>
      <c r="O426" s="226">
        <v>0</v>
      </c>
      <c r="P426" s="226" t="s">
        <v>847</v>
      </c>
      <c r="S426" s="226">
        <v>2</v>
      </c>
      <c r="T426" s="226">
        <v>98163</v>
      </c>
      <c r="U426" s="226">
        <v>0</v>
      </c>
      <c r="V426" s="226">
        <v>98163</v>
      </c>
    </row>
    <row r="427" spans="1:87" ht="38.25" hidden="1">
      <c r="A427" s="370" t="s">
        <v>1050</v>
      </c>
      <c r="B427" s="372" t="s">
        <v>1426</v>
      </c>
      <c r="C427" s="373">
        <v>0</v>
      </c>
      <c r="D427" s="373">
        <v>0</v>
      </c>
      <c r="E427" s="373">
        <v>0</v>
      </c>
      <c r="G427" s="226">
        <v>0</v>
      </c>
      <c r="H427" s="226">
        <v>-74720</v>
      </c>
      <c r="I427" s="226">
        <v>0</v>
      </c>
      <c r="J427" s="226">
        <v>0</v>
      </c>
      <c r="K427" s="226">
        <v>0</v>
      </c>
      <c r="L427" s="226">
        <v>0</v>
      </c>
      <c r="M427" s="226">
        <v>0</v>
      </c>
      <c r="N427" s="226">
        <v>0</v>
      </c>
      <c r="O427" s="226">
        <v>0</v>
      </c>
      <c r="P427" s="226" t="s">
        <v>847</v>
      </c>
      <c r="S427" s="226">
        <v>2</v>
      </c>
      <c r="T427" s="226">
        <v>98164</v>
      </c>
      <c r="U427" s="226">
        <v>0</v>
      </c>
      <c r="V427" s="226">
        <v>98164</v>
      </c>
    </row>
    <row r="428" spans="1:87" ht="25.5" hidden="1">
      <c r="A428" s="370" t="s">
        <v>1052</v>
      </c>
      <c r="B428" s="372" t="s">
        <v>1427</v>
      </c>
      <c r="C428" s="373">
        <v>0</v>
      </c>
      <c r="D428" s="373">
        <v>0</v>
      </c>
      <c r="E428" s="373">
        <v>0</v>
      </c>
      <c r="G428" s="226">
        <v>0</v>
      </c>
      <c r="H428" s="226">
        <v>0</v>
      </c>
      <c r="I428" s="226">
        <v>0</v>
      </c>
      <c r="J428" s="226">
        <v>0</v>
      </c>
      <c r="K428" s="226">
        <v>0</v>
      </c>
      <c r="L428" s="226">
        <v>0</v>
      </c>
      <c r="M428" s="226">
        <v>0</v>
      </c>
      <c r="N428" s="226">
        <v>0</v>
      </c>
      <c r="O428" s="226">
        <v>0</v>
      </c>
      <c r="P428" s="226" t="s">
        <v>847</v>
      </c>
      <c r="S428" s="226">
        <v>1</v>
      </c>
      <c r="T428" s="226">
        <v>98165</v>
      </c>
      <c r="U428" s="226">
        <v>0</v>
      </c>
      <c r="V428" s="226">
        <v>98165</v>
      </c>
    </row>
    <row r="429" spans="1:87" ht="63.75" hidden="1">
      <c r="A429" s="370" t="s">
        <v>1428</v>
      </c>
      <c r="B429" s="372" t="s">
        <v>1429</v>
      </c>
      <c r="C429" s="373">
        <v>0</v>
      </c>
      <c r="D429" s="373">
        <v>0</v>
      </c>
      <c r="E429" s="373">
        <v>0</v>
      </c>
      <c r="G429" s="226">
        <v>0</v>
      </c>
      <c r="H429" s="226">
        <v>0</v>
      </c>
      <c r="I429" s="226">
        <v>0</v>
      </c>
      <c r="J429" s="226">
        <v>0</v>
      </c>
      <c r="K429" s="226">
        <v>0</v>
      </c>
      <c r="L429" s="226">
        <v>0</v>
      </c>
      <c r="M429" s="226">
        <v>0</v>
      </c>
      <c r="N429" s="226">
        <v>0</v>
      </c>
      <c r="O429" s="226">
        <v>0</v>
      </c>
      <c r="P429" s="226" t="s">
        <v>847</v>
      </c>
      <c r="S429" s="226">
        <v>1</v>
      </c>
      <c r="T429" s="226">
        <v>98166</v>
      </c>
      <c r="U429" s="226">
        <v>0</v>
      </c>
      <c r="V429" s="226">
        <v>98166</v>
      </c>
    </row>
    <row r="430" spans="1:87" ht="51" hidden="1">
      <c r="A430" s="370" t="s">
        <v>1056</v>
      </c>
      <c r="B430" s="372" t="s">
        <v>1430</v>
      </c>
      <c r="C430" s="373">
        <v>0</v>
      </c>
      <c r="D430" s="373">
        <v>0</v>
      </c>
      <c r="E430" s="373">
        <v>0</v>
      </c>
      <c r="G430" s="226">
        <v>0</v>
      </c>
      <c r="H430" s="226">
        <v>0</v>
      </c>
      <c r="I430" s="226">
        <v>0</v>
      </c>
      <c r="J430" s="226">
        <v>0</v>
      </c>
      <c r="K430" s="226">
        <v>0</v>
      </c>
      <c r="L430" s="226">
        <v>0</v>
      </c>
      <c r="M430" s="226">
        <v>0</v>
      </c>
      <c r="N430" s="226">
        <v>0</v>
      </c>
      <c r="O430" s="226">
        <v>0</v>
      </c>
      <c r="P430" s="226" t="s">
        <v>847</v>
      </c>
      <c r="S430" s="226">
        <v>2</v>
      </c>
      <c r="T430" s="226">
        <v>98167</v>
      </c>
      <c r="U430" s="226">
        <v>0</v>
      </c>
      <c r="V430" s="226">
        <v>98167</v>
      </c>
    </row>
    <row r="431" spans="1:87" ht="25.5" hidden="1">
      <c r="A431" s="370" t="s">
        <v>1058</v>
      </c>
      <c r="B431" s="372" t="s">
        <v>1431</v>
      </c>
      <c r="C431" s="373">
        <v>0</v>
      </c>
      <c r="D431" s="373">
        <v>0</v>
      </c>
      <c r="E431" s="373">
        <v>0</v>
      </c>
      <c r="G431" s="226">
        <v>0</v>
      </c>
      <c r="H431" s="226">
        <v>0</v>
      </c>
      <c r="I431" s="226">
        <v>0</v>
      </c>
      <c r="J431" s="226">
        <v>0</v>
      </c>
      <c r="K431" s="226">
        <v>0</v>
      </c>
      <c r="L431" s="226">
        <v>0</v>
      </c>
      <c r="M431" s="226">
        <v>0</v>
      </c>
      <c r="N431" s="226">
        <v>0</v>
      </c>
      <c r="O431" s="226">
        <v>0</v>
      </c>
      <c r="P431" s="226" t="s">
        <v>847</v>
      </c>
      <c r="S431" s="226">
        <v>2</v>
      </c>
      <c r="T431" s="226">
        <v>98168</v>
      </c>
      <c r="U431" s="226">
        <v>0</v>
      </c>
      <c r="V431" s="226">
        <v>98168</v>
      </c>
    </row>
    <row r="432" spans="1:87" ht="25.5" hidden="1">
      <c r="A432" s="370" t="s">
        <v>1060</v>
      </c>
      <c r="B432" s="372" t="s">
        <v>1432</v>
      </c>
      <c r="C432" s="373">
        <v>0</v>
      </c>
      <c r="D432" s="373">
        <v>0</v>
      </c>
      <c r="E432" s="373">
        <v>0</v>
      </c>
      <c r="G432" s="226">
        <v>0</v>
      </c>
      <c r="H432" s="226">
        <v>0</v>
      </c>
      <c r="I432" s="226">
        <v>0</v>
      </c>
      <c r="J432" s="226">
        <v>0</v>
      </c>
      <c r="K432" s="226">
        <v>0</v>
      </c>
      <c r="L432" s="226">
        <v>0</v>
      </c>
      <c r="M432" s="226">
        <v>0</v>
      </c>
      <c r="N432" s="226">
        <v>0</v>
      </c>
      <c r="O432" s="226">
        <v>0</v>
      </c>
      <c r="P432" s="226" t="s">
        <v>847</v>
      </c>
      <c r="S432" s="226">
        <v>1</v>
      </c>
      <c r="T432" s="226">
        <v>98169</v>
      </c>
      <c r="U432" s="226">
        <v>0</v>
      </c>
      <c r="V432" s="226">
        <v>98169</v>
      </c>
    </row>
    <row r="433" spans="1:85" ht="30" hidden="1" customHeight="1">
      <c r="A433" s="370" t="s">
        <v>1062</v>
      </c>
      <c r="B433" s="372" t="s">
        <v>1433</v>
      </c>
      <c r="C433" s="373">
        <v>0</v>
      </c>
      <c r="D433" s="373">
        <v>0</v>
      </c>
      <c r="E433" s="373">
        <v>0</v>
      </c>
      <c r="G433" s="226">
        <v>0</v>
      </c>
      <c r="H433" s="226">
        <v>0</v>
      </c>
      <c r="I433" s="226">
        <v>0</v>
      </c>
      <c r="J433" s="226">
        <v>0</v>
      </c>
      <c r="K433" s="226">
        <v>0</v>
      </c>
      <c r="L433" s="226">
        <v>0</v>
      </c>
      <c r="M433" s="226">
        <v>0</v>
      </c>
      <c r="N433" s="226">
        <v>0</v>
      </c>
      <c r="O433" s="226">
        <v>0</v>
      </c>
      <c r="P433" s="226" t="s">
        <v>847</v>
      </c>
      <c r="S433" s="226">
        <v>1</v>
      </c>
      <c r="T433" s="226">
        <v>98170</v>
      </c>
      <c r="U433" s="226">
        <v>0</v>
      </c>
      <c r="V433" s="226">
        <v>98170</v>
      </c>
    </row>
    <row r="434" spans="1:85" ht="25.5" hidden="1">
      <c r="A434" s="370" t="s">
        <v>1064</v>
      </c>
      <c r="B434" s="372" t="s">
        <v>1434</v>
      </c>
      <c r="C434" s="373">
        <v>0</v>
      </c>
      <c r="D434" s="373">
        <v>0</v>
      </c>
      <c r="E434" s="373">
        <v>0</v>
      </c>
      <c r="F434" s="217" t="e">
        <f>#REF!+F465</f>
        <v>#REF!</v>
      </c>
      <c r="G434" s="218" t="e">
        <f>#REF!+G465</f>
        <v>#REF!</v>
      </c>
      <c r="H434" s="218" t="e">
        <f>#REF!+H465</f>
        <v>#REF!</v>
      </c>
      <c r="I434" s="218" t="e">
        <f>#REF!+I465</f>
        <v>#REF!</v>
      </c>
      <c r="J434" s="218" t="e">
        <f>#REF!+J465</f>
        <v>#REF!</v>
      </c>
      <c r="K434" s="218" t="e">
        <f>#REF!+K465</f>
        <v>#REF!</v>
      </c>
      <c r="L434" s="218" t="e">
        <f>#REF!+L465</f>
        <v>#REF!</v>
      </c>
      <c r="M434" s="218" t="e">
        <f>#REF!+M465</f>
        <v>#REF!</v>
      </c>
      <c r="N434" s="218" t="e">
        <f>#REF!+N465</f>
        <v>#REF!</v>
      </c>
      <c r="O434" s="218" t="e">
        <f>#REF!+O465</f>
        <v>#REF!</v>
      </c>
      <c r="P434" s="218" t="e">
        <f>#REF!+P465</f>
        <v>#REF!</v>
      </c>
      <c r="Q434" s="218" t="e">
        <f>#REF!+Q465</f>
        <v>#REF!</v>
      </c>
      <c r="R434" s="218" t="e">
        <f>#REF!+R465</f>
        <v>#REF!</v>
      </c>
      <c r="S434" s="218" t="e">
        <f>#REF!+S465</f>
        <v>#REF!</v>
      </c>
      <c r="T434" s="218" t="e">
        <f>#REF!+T465</f>
        <v>#REF!</v>
      </c>
      <c r="U434" s="218" t="e">
        <f>#REF!+U465</f>
        <v>#REF!</v>
      </c>
      <c r="V434" s="218" t="e">
        <f>#REF!+V465</f>
        <v>#REF!</v>
      </c>
      <c r="W434" s="218" t="e">
        <f>#REF!+W465</f>
        <v>#REF!</v>
      </c>
      <c r="X434" s="218" t="e">
        <f>#REF!+X465</f>
        <v>#REF!</v>
      </c>
      <c r="Y434" s="218" t="e">
        <f>#REF!+Y465</f>
        <v>#REF!</v>
      </c>
      <c r="Z434" s="218" t="e">
        <f>#REF!+Z465</f>
        <v>#REF!</v>
      </c>
      <c r="AA434" s="218" t="e">
        <f>#REF!+AA465</f>
        <v>#REF!</v>
      </c>
      <c r="AB434" s="218" t="e">
        <f>#REF!+AB465</f>
        <v>#REF!</v>
      </c>
      <c r="AC434" s="218" t="e">
        <f>#REF!+AC465</f>
        <v>#REF!</v>
      </c>
      <c r="AD434" s="218" t="e">
        <f>#REF!+AD465</f>
        <v>#REF!</v>
      </c>
      <c r="AE434" s="218" t="e">
        <f>#REF!+AE465</f>
        <v>#REF!</v>
      </c>
      <c r="AF434" s="218" t="e">
        <f>#REF!+AF465</f>
        <v>#REF!</v>
      </c>
      <c r="AG434" s="218" t="e">
        <f>#REF!+AG465</f>
        <v>#REF!</v>
      </c>
      <c r="AH434" s="218" t="e">
        <f>#REF!+AH465</f>
        <v>#REF!</v>
      </c>
      <c r="AI434" s="218" t="e">
        <f>#REF!+AI465</f>
        <v>#REF!</v>
      </c>
      <c r="AJ434" s="218" t="e">
        <f>#REF!+AJ465</f>
        <v>#REF!</v>
      </c>
      <c r="AK434" s="218" t="e">
        <f>#REF!+AK465</f>
        <v>#REF!</v>
      </c>
      <c r="AL434" s="218" t="e">
        <f>#REF!+AL465</f>
        <v>#REF!</v>
      </c>
      <c r="AM434" s="218" t="e">
        <f>#REF!+AM465</f>
        <v>#REF!</v>
      </c>
      <c r="AN434" s="218" t="e">
        <f>#REF!+AN465</f>
        <v>#REF!</v>
      </c>
      <c r="AO434" s="218" t="e">
        <f>#REF!+AO465</f>
        <v>#REF!</v>
      </c>
      <c r="AP434" s="218" t="e">
        <f>#REF!+AP465</f>
        <v>#REF!</v>
      </c>
      <c r="AQ434" s="218" t="e">
        <f>#REF!+AQ465</f>
        <v>#REF!</v>
      </c>
      <c r="AR434" s="218" t="e">
        <f>#REF!+AR465</f>
        <v>#REF!</v>
      </c>
      <c r="AS434" s="218" t="e">
        <f>#REF!+AS465</f>
        <v>#REF!</v>
      </c>
      <c r="AT434" s="218" t="e">
        <f>#REF!+AT465</f>
        <v>#REF!</v>
      </c>
      <c r="AU434" s="218" t="e">
        <f>#REF!+AU465</f>
        <v>#REF!</v>
      </c>
      <c r="AV434" s="218" t="e">
        <f>#REF!+AV465</f>
        <v>#REF!</v>
      </c>
      <c r="AW434" s="218" t="e">
        <f>#REF!+AW465</f>
        <v>#REF!</v>
      </c>
      <c r="AX434" s="218" t="e">
        <f>#REF!+AX465</f>
        <v>#REF!</v>
      </c>
      <c r="AY434" s="218" t="e">
        <f>#REF!+AY465</f>
        <v>#REF!</v>
      </c>
      <c r="AZ434" s="218" t="e">
        <f>#REF!+AZ465</f>
        <v>#REF!</v>
      </c>
      <c r="BA434" s="218" t="e">
        <f>#REF!+BA465</f>
        <v>#REF!</v>
      </c>
      <c r="BB434" s="218" t="e">
        <f>#REF!+BB465</f>
        <v>#REF!</v>
      </c>
      <c r="BC434" s="218" t="e">
        <f>#REF!+BC465</f>
        <v>#REF!</v>
      </c>
      <c r="BD434" s="218" t="e">
        <f>#REF!+BD465</f>
        <v>#REF!</v>
      </c>
      <c r="BE434" s="218" t="e">
        <f>#REF!+BE465</f>
        <v>#REF!</v>
      </c>
      <c r="BF434" s="218" t="e">
        <f>#REF!+BF465</f>
        <v>#REF!</v>
      </c>
      <c r="BG434" s="218" t="e">
        <f>#REF!+BG465</f>
        <v>#REF!</v>
      </c>
      <c r="BH434" s="218" t="e">
        <f>#REF!+BH465</f>
        <v>#REF!</v>
      </c>
      <c r="BI434" s="218" t="e">
        <f>#REF!+BI465</f>
        <v>#REF!</v>
      </c>
      <c r="BJ434" s="218" t="e">
        <f>#REF!+BJ465</f>
        <v>#REF!</v>
      </c>
      <c r="BK434" s="218" t="e">
        <f>#REF!+BK465</f>
        <v>#REF!</v>
      </c>
      <c r="BL434" s="218" t="e">
        <f>#REF!+BL465</f>
        <v>#REF!</v>
      </c>
      <c r="BM434" s="218" t="e">
        <f>#REF!+BM465</f>
        <v>#REF!</v>
      </c>
      <c r="BN434" s="218" t="e">
        <f>#REF!+BN465</f>
        <v>#REF!</v>
      </c>
      <c r="BO434" s="218" t="e">
        <f>#REF!+BO465</f>
        <v>#REF!</v>
      </c>
      <c r="BP434" s="218" t="e">
        <f>#REF!+BP465</f>
        <v>#REF!</v>
      </c>
      <c r="BQ434" s="218" t="e">
        <f>#REF!+BQ465</f>
        <v>#REF!</v>
      </c>
      <c r="BR434" s="218" t="e">
        <f>#REF!+BR465</f>
        <v>#REF!</v>
      </c>
      <c r="BS434" s="218" t="e">
        <f>#REF!+BS465</f>
        <v>#REF!</v>
      </c>
      <c r="BT434" s="218" t="e">
        <f>#REF!+BT465</f>
        <v>#REF!</v>
      </c>
      <c r="BU434" s="218" t="e">
        <f>#REF!+BU465</f>
        <v>#REF!</v>
      </c>
      <c r="BV434" s="218" t="e">
        <f>#REF!+BV465</f>
        <v>#REF!</v>
      </c>
      <c r="BW434" s="218" t="e">
        <f>#REF!+BW465</f>
        <v>#REF!</v>
      </c>
      <c r="BX434" s="218" t="e">
        <f>#REF!+BX465</f>
        <v>#REF!</v>
      </c>
      <c r="BY434" s="218" t="e">
        <f>#REF!+BY465</f>
        <v>#REF!</v>
      </c>
      <c r="BZ434" s="218" t="e">
        <f>#REF!+BZ465</f>
        <v>#REF!</v>
      </c>
      <c r="CA434" s="218" t="e">
        <f>#REF!+CA465</f>
        <v>#REF!</v>
      </c>
      <c r="CB434" s="218" t="e">
        <f>#REF!+CB465</f>
        <v>#REF!</v>
      </c>
      <c r="CC434" s="218" t="e">
        <f>#REF!+CC465</f>
        <v>#REF!</v>
      </c>
      <c r="CD434" s="218" t="e">
        <f>#REF!+CD465</f>
        <v>#REF!</v>
      </c>
      <c r="CE434" s="218" t="e">
        <f>#REF!+CE465</f>
        <v>#REF!</v>
      </c>
      <c r="CF434" s="218" t="e">
        <f>#REF!+CF465</f>
        <v>#REF!</v>
      </c>
      <c r="CG434" s="218" t="e">
        <f>#REF!+CG465</f>
        <v>#REF!</v>
      </c>
    </row>
    <row r="435" spans="1:85" ht="38.25" hidden="1">
      <c r="A435" s="370" t="s">
        <v>1066</v>
      </c>
      <c r="B435" s="372" t="s">
        <v>1435</v>
      </c>
      <c r="C435" s="373">
        <v>0</v>
      </c>
      <c r="D435" s="373">
        <v>0</v>
      </c>
      <c r="E435" s="373">
        <v>0</v>
      </c>
      <c r="G435" s="226">
        <v>0</v>
      </c>
      <c r="H435" s="226">
        <v>0</v>
      </c>
      <c r="I435" s="226">
        <v>0</v>
      </c>
      <c r="J435" s="226">
        <v>0</v>
      </c>
      <c r="K435" s="226">
        <v>0</v>
      </c>
      <c r="L435" s="226">
        <v>0</v>
      </c>
      <c r="M435" s="226">
        <v>0</v>
      </c>
      <c r="N435" s="226">
        <v>0</v>
      </c>
      <c r="O435" s="226">
        <v>0</v>
      </c>
      <c r="P435" s="226" t="s">
        <v>847</v>
      </c>
      <c r="S435" s="226">
        <v>2</v>
      </c>
      <c r="T435" s="226">
        <v>98173</v>
      </c>
      <c r="U435" s="226">
        <v>0</v>
      </c>
      <c r="V435" s="226">
        <v>98173</v>
      </c>
    </row>
    <row r="436" spans="1:85" ht="38.25" hidden="1">
      <c r="A436" s="370" t="s">
        <v>1436</v>
      </c>
      <c r="B436" s="372" t="s">
        <v>1437</v>
      </c>
      <c r="C436" s="373">
        <v>0</v>
      </c>
      <c r="D436" s="373">
        <v>0</v>
      </c>
      <c r="E436" s="373">
        <v>0</v>
      </c>
      <c r="G436" s="226">
        <v>0</v>
      </c>
      <c r="H436" s="226">
        <v>0</v>
      </c>
      <c r="I436" s="226">
        <v>0</v>
      </c>
      <c r="J436" s="226">
        <v>0</v>
      </c>
      <c r="K436" s="226">
        <v>0</v>
      </c>
      <c r="L436" s="226">
        <v>0</v>
      </c>
      <c r="M436" s="226">
        <v>0</v>
      </c>
      <c r="N436" s="226">
        <v>0</v>
      </c>
      <c r="O436" s="226">
        <v>0</v>
      </c>
      <c r="P436" s="226" t="s">
        <v>847</v>
      </c>
      <c r="S436" s="226">
        <v>2</v>
      </c>
      <c r="T436" s="226">
        <v>98174</v>
      </c>
      <c r="U436" s="226">
        <v>0</v>
      </c>
      <c r="V436" s="226">
        <v>98174</v>
      </c>
    </row>
    <row r="437" spans="1:85" ht="25.5" hidden="1">
      <c r="A437" s="370" t="s">
        <v>1438</v>
      </c>
      <c r="B437" s="372" t="s">
        <v>1439</v>
      </c>
      <c r="C437" s="373">
        <v>0</v>
      </c>
      <c r="D437" s="373">
        <v>0</v>
      </c>
      <c r="E437" s="373">
        <v>0</v>
      </c>
      <c r="G437" s="226">
        <v>0</v>
      </c>
      <c r="H437" s="226">
        <v>0</v>
      </c>
      <c r="I437" s="226">
        <v>0</v>
      </c>
      <c r="J437" s="226">
        <v>0</v>
      </c>
      <c r="K437" s="226">
        <v>0</v>
      </c>
      <c r="L437" s="226">
        <v>0</v>
      </c>
      <c r="M437" s="226">
        <v>0</v>
      </c>
      <c r="N437" s="226">
        <v>0</v>
      </c>
      <c r="O437" s="226">
        <v>0</v>
      </c>
      <c r="P437" s="226" t="s">
        <v>847</v>
      </c>
      <c r="S437" s="226">
        <v>2</v>
      </c>
      <c r="T437" s="226">
        <v>98175</v>
      </c>
      <c r="U437" s="226">
        <v>0</v>
      </c>
      <c r="V437" s="226">
        <v>98175</v>
      </c>
    </row>
    <row r="438" spans="1:85" ht="63.75">
      <c r="A438" s="370" t="s">
        <v>1440</v>
      </c>
      <c r="B438" s="372" t="s">
        <v>1441</v>
      </c>
      <c r="C438" s="373">
        <f>C439+C440</f>
        <v>10000000</v>
      </c>
      <c r="D438" s="373">
        <f>D439+D440</f>
        <v>1350000</v>
      </c>
      <c r="E438" s="373">
        <f>E439+E440</f>
        <v>1198000</v>
      </c>
      <c r="G438" s="226">
        <v>0</v>
      </c>
      <c r="H438" s="226">
        <v>0</v>
      </c>
      <c r="I438" s="226">
        <v>0</v>
      </c>
      <c r="J438" s="226">
        <v>0</v>
      </c>
      <c r="K438" s="226">
        <v>0</v>
      </c>
      <c r="L438" s="226">
        <v>0</v>
      </c>
      <c r="M438" s="226">
        <v>0</v>
      </c>
      <c r="N438" s="226">
        <v>0</v>
      </c>
      <c r="O438" s="226">
        <v>0</v>
      </c>
      <c r="P438" s="226" t="s">
        <v>847</v>
      </c>
      <c r="S438" s="226">
        <v>2</v>
      </c>
      <c r="T438" s="226">
        <v>98176</v>
      </c>
      <c r="U438" s="226">
        <v>0</v>
      </c>
      <c r="V438" s="226">
        <v>98176</v>
      </c>
    </row>
    <row r="439" spans="1:85" ht="63.75">
      <c r="A439" s="370" t="s">
        <v>1912</v>
      </c>
      <c r="B439" s="371" t="s">
        <v>1915</v>
      </c>
      <c r="C439" s="373">
        <f>C149</f>
        <v>0</v>
      </c>
      <c r="D439" s="373">
        <f>D149</f>
        <v>1350000</v>
      </c>
      <c r="E439" s="373">
        <f>E149</f>
        <v>1198000</v>
      </c>
      <c r="G439" s="226">
        <v>0</v>
      </c>
      <c r="H439" s="226">
        <v>0</v>
      </c>
      <c r="I439" s="226">
        <v>0</v>
      </c>
      <c r="J439" s="226">
        <v>0</v>
      </c>
      <c r="K439" s="226">
        <v>0</v>
      </c>
      <c r="L439" s="226">
        <v>0</v>
      </c>
      <c r="M439" s="226">
        <v>0</v>
      </c>
      <c r="N439" s="226">
        <v>0</v>
      </c>
      <c r="O439" s="226">
        <v>0</v>
      </c>
      <c r="P439" s="226" t="s">
        <v>847</v>
      </c>
      <c r="S439" s="226">
        <v>2</v>
      </c>
      <c r="T439" s="226">
        <v>98177</v>
      </c>
      <c r="U439" s="226">
        <v>0</v>
      </c>
      <c r="V439" s="226">
        <v>98177</v>
      </c>
    </row>
    <row r="440" spans="1:85" ht="38.25">
      <c r="A440" s="370" t="s">
        <v>1844</v>
      </c>
      <c r="B440" s="372" t="s">
        <v>1443</v>
      </c>
      <c r="C440" s="373">
        <v>10000000</v>
      </c>
      <c r="D440" s="373">
        <v>0</v>
      </c>
      <c r="E440" s="373">
        <v>0</v>
      </c>
      <c r="G440" s="226">
        <v>0</v>
      </c>
      <c r="H440" s="226">
        <v>0</v>
      </c>
      <c r="I440" s="226">
        <v>0</v>
      </c>
      <c r="J440" s="226">
        <v>0</v>
      </c>
      <c r="K440" s="226">
        <v>0</v>
      </c>
      <c r="L440" s="226">
        <v>0</v>
      </c>
      <c r="M440" s="226">
        <v>0</v>
      </c>
      <c r="N440" s="226">
        <v>0</v>
      </c>
      <c r="O440" s="226">
        <v>0</v>
      </c>
      <c r="P440" s="226" t="s">
        <v>847</v>
      </c>
      <c r="S440" s="226">
        <v>2</v>
      </c>
      <c r="T440" s="226">
        <v>98178</v>
      </c>
      <c r="U440" s="226">
        <v>0</v>
      </c>
      <c r="V440" s="226">
        <v>98178</v>
      </c>
    </row>
    <row r="441" spans="1:85" ht="38.25" hidden="1">
      <c r="A441" s="370" t="s">
        <v>1442</v>
      </c>
      <c r="B441" s="372" t="s">
        <v>1443</v>
      </c>
      <c r="C441" s="373">
        <v>0</v>
      </c>
      <c r="D441" s="373">
        <v>0</v>
      </c>
      <c r="E441" s="373">
        <v>0</v>
      </c>
      <c r="G441" s="226">
        <v>0</v>
      </c>
      <c r="H441" s="226">
        <v>0</v>
      </c>
      <c r="I441" s="226">
        <v>0</v>
      </c>
      <c r="J441" s="226">
        <v>0</v>
      </c>
      <c r="K441" s="226">
        <v>0</v>
      </c>
      <c r="L441" s="226">
        <v>0</v>
      </c>
      <c r="M441" s="226">
        <v>0</v>
      </c>
      <c r="N441" s="226">
        <v>0</v>
      </c>
      <c r="O441" s="226">
        <v>0</v>
      </c>
      <c r="P441" s="226" t="s">
        <v>847</v>
      </c>
      <c r="S441" s="226">
        <v>1</v>
      </c>
      <c r="T441" s="226">
        <v>98179</v>
      </c>
      <c r="U441" s="226">
        <v>0</v>
      </c>
      <c r="V441" s="226">
        <v>98179</v>
      </c>
    </row>
    <row r="442" spans="1:85" ht="38.25" hidden="1">
      <c r="A442" s="370" t="s">
        <v>1444</v>
      </c>
      <c r="B442" s="372" t="s">
        <v>1445</v>
      </c>
      <c r="C442" s="373">
        <v>0</v>
      </c>
      <c r="D442" s="373">
        <v>0</v>
      </c>
      <c r="E442" s="373">
        <v>0</v>
      </c>
      <c r="G442" s="226">
        <v>0</v>
      </c>
      <c r="H442" s="226">
        <v>0</v>
      </c>
      <c r="I442" s="226">
        <v>0</v>
      </c>
      <c r="J442" s="226">
        <v>0</v>
      </c>
      <c r="K442" s="226">
        <v>0</v>
      </c>
      <c r="L442" s="226">
        <v>0</v>
      </c>
      <c r="M442" s="226">
        <v>0</v>
      </c>
      <c r="N442" s="226">
        <v>0</v>
      </c>
      <c r="O442" s="226">
        <v>0</v>
      </c>
      <c r="P442" s="226" t="s">
        <v>847</v>
      </c>
      <c r="S442" s="226">
        <v>2</v>
      </c>
      <c r="T442" s="226">
        <v>98180</v>
      </c>
      <c r="U442" s="226">
        <v>0</v>
      </c>
      <c r="V442" s="226">
        <v>98180</v>
      </c>
    </row>
    <row r="443" spans="1:85" ht="38.25" hidden="1">
      <c r="A443" s="370" t="s">
        <v>1078</v>
      </c>
      <c r="B443" s="372" t="s">
        <v>1446</v>
      </c>
      <c r="C443" s="373">
        <v>0</v>
      </c>
      <c r="D443" s="373">
        <v>0</v>
      </c>
      <c r="E443" s="373">
        <v>0</v>
      </c>
      <c r="G443" s="226">
        <v>0</v>
      </c>
      <c r="H443" s="226">
        <v>0</v>
      </c>
      <c r="I443" s="226">
        <v>0</v>
      </c>
      <c r="J443" s="226">
        <v>0</v>
      </c>
      <c r="K443" s="226">
        <v>0</v>
      </c>
      <c r="L443" s="226">
        <v>0</v>
      </c>
      <c r="M443" s="226">
        <v>0</v>
      </c>
      <c r="N443" s="226">
        <v>0</v>
      </c>
      <c r="O443" s="226">
        <v>0</v>
      </c>
      <c r="P443" s="226" t="s">
        <v>847</v>
      </c>
      <c r="S443" s="226">
        <v>2</v>
      </c>
      <c r="T443" s="226">
        <v>98181</v>
      </c>
      <c r="U443" s="226">
        <v>0</v>
      </c>
      <c r="V443" s="226">
        <v>98181</v>
      </c>
    </row>
    <row r="444" spans="1:85" ht="76.5" hidden="1">
      <c r="A444" s="370" t="s">
        <v>1447</v>
      </c>
      <c r="B444" s="372" t="s">
        <v>1448</v>
      </c>
      <c r="C444" s="373">
        <v>0</v>
      </c>
      <c r="D444" s="373">
        <v>0</v>
      </c>
      <c r="E444" s="373">
        <v>0</v>
      </c>
      <c r="G444" s="226">
        <v>0</v>
      </c>
      <c r="H444" s="226">
        <v>0</v>
      </c>
      <c r="I444" s="226">
        <v>0</v>
      </c>
      <c r="J444" s="226">
        <v>0</v>
      </c>
      <c r="K444" s="226">
        <v>0</v>
      </c>
      <c r="L444" s="226">
        <v>0</v>
      </c>
      <c r="M444" s="226">
        <v>0</v>
      </c>
      <c r="N444" s="226">
        <v>0</v>
      </c>
      <c r="O444" s="226">
        <v>0</v>
      </c>
      <c r="P444" s="226" t="s">
        <v>847</v>
      </c>
      <c r="S444" s="226">
        <v>2</v>
      </c>
      <c r="T444" s="226">
        <v>98182</v>
      </c>
      <c r="U444" s="226">
        <v>0</v>
      </c>
      <c r="V444" s="226">
        <v>98182</v>
      </c>
    </row>
    <row r="445" spans="1:85" ht="63.75" hidden="1">
      <c r="A445" s="370" t="s">
        <v>1449</v>
      </c>
      <c r="B445" s="372" t="s">
        <v>1450</v>
      </c>
      <c r="C445" s="373">
        <v>0</v>
      </c>
      <c r="D445" s="373">
        <v>0</v>
      </c>
      <c r="E445" s="373">
        <v>0</v>
      </c>
      <c r="G445" s="226">
        <v>0</v>
      </c>
      <c r="H445" s="226">
        <v>0</v>
      </c>
      <c r="I445" s="226">
        <v>0</v>
      </c>
      <c r="J445" s="226">
        <v>0</v>
      </c>
      <c r="K445" s="226">
        <v>0</v>
      </c>
      <c r="L445" s="226">
        <v>0</v>
      </c>
      <c r="M445" s="226">
        <v>0</v>
      </c>
      <c r="N445" s="226">
        <v>0</v>
      </c>
      <c r="O445" s="226">
        <v>0</v>
      </c>
      <c r="P445" s="226" t="s">
        <v>847</v>
      </c>
      <c r="S445" s="226">
        <v>2</v>
      </c>
      <c r="T445" s="226">
        <v>98183</v>
      </c>
      <c r="U445" s="226">
        <v>0</v>
      </c>
      <c r="V445" s="226">
        <v>98183</v>
      </c>
    </row>
    <row r="446" spans="1:85" ht="51" hidden="1">
      <c r="A446" s="370" t="s">
        <v>1451</v>
      </c>
      <c r="B446" s="372" t="s">
        <v>1452</v>
      </c>
      <c r="C446" s="373">
        <v>0</v>
      </c>
      <c r="D446" s="373">
        <v>0</v>
      </c>
      <c r="E446" s="373">
        <v>0</v>
      </c>
      <c r="G446" s="226">
        <v>0</v>
      </c>
      <c r="H446" s="226">
        <v>0</v>
      </c>
      <c r="I446" s="226">
        <v>0</v>
      </c>
      <c r="J446" s="226">
        <v>0</v>
      </c>
      <c r="K446" s="226">
        <v>0</v>
      </c>
      <c r="L446" s="226">
        <v>0</v>
      </c>
      <c r="M446" s="226">
        <v>0</v>
      </c>
      <c r="N446" s="226">
        <v>0</v>
      </c>
      <c r="O446" s="226">
        <v>0</v>
      </c>
      <c r="P446" s="226" t="s">
        <v>847</v>
      </c>
      <c r="S446" s="226">
        <v>2</v>
      </c>
      <c r="T446" s="226">
        <v>98184</v>
      </c>
      <c r="U446" s="226">
        <v>0</v>
      </c>
      <c r="V446" s="226">
        <v>98184</v>
      </c>
    </row>
    <row r="447" spans="1:85" ht="51" hidden="1">
      <c r="A447" s="370" t="s">
        <v>1453</v>
      </c>
      <c r="B447" s="372" t="s">
        <v>1454</v>
      </c>
      <c r="C447" s="373">
        <v>0</v>
      </c>
      <c r="D447" s="373">
        <v>0</v>
      </c>
      <c r="E447" s="373">
        <v>0</v>
      </c>
      <c r="G447" s="226">
        <v>0</v>
      </c>
      <c r="H447" s="226">
        <v>0</v>
      </c>
      <c r="I447" s="226">
        <v>0</v>
      </c>
      <c r="J447" s="226">
        <v>0</v>
      </c>
      <c r="K447" s="226">
        <v>0</v>
      </c>
      <c r="L447" s="226">
        <v>0</v>
      </c>
      <c r="M447" s="226">
        <v>0</v>
      </c>
      <c r="N447" s="226">
        <v>0</v>
      </c>
      <c r="O447" s="226">
        <v>0</v>
      </c>
      <c r="P447" s="226" t="s">
        <v>847</v>
      </c>
      <c r="S447" s="226">
        <v>2</v>
      </c>
      <c r="T447" s="226">
        <v>98185</v>
      </c>
      <c r="U447" s="226">
        <v>0</v>
      </c>
      <c r="V447" s="226">
        <v>98185</v>
      </c>
    </row>
    <row r="448" spans="1:85" ht="89.25" hidden="1">
      <c r="A448" s="370" t="s">
        <v>1455</v>
      </c>
      <c r="B448" s="372" t="s">
        <v>1456</v>
      </c>
      <c r="C448" s="373">
        <v>0</v>
      </c>
      <c r="D448" s="373">
        <v>0</v>
      </c>
      <c r="E448" s="373">
        <v>0</v>
      </c>
      <c r="G448" s="226">
        <v>0</v>
      </c>
      <c r="H448" s="226">
        <v>0</v>
      </c>
      <c r="I448" s="226">
        <v>0</v>
      </c>
      <c r="J448" s="226">
        <v>0</v>
      </c>
      <c r="K448" s="226">
        <v>0</v>
      </c>
      <c r="L448" s="226">
        <v>0</v>
      </c>
      <c r="M448" s="226">
        <v>0</v>
      </c>
      <c r="N448" s="226">
        <v>0</v>
      </c>
      <c r="O448" s="226">
        <v>0</v>
      </c>
      <c r="P448" s="226" t="s">
        <v>847</v>
      </c>
      <c r="S448" s="226">
        <v>2</v>
      </c>
      <c r="T448" s="226">
        <v>98186</v>
      </c>
      <c r="U448" s="226">
        <v>0</v>
      </c>
      <c r="V448" s="226">
        <v>98186</v>
      </c>
    </row>
    <row r="449" spans="1:93" ht="51" hidden="1">
      <c r="A449" s="370" t="s">
        <v>1090</v>
      </c>
      <c r="B449" s="372" t="s">
        <v>1457</v>
      </c>
      <c r="C449" s="373">
        <f>C148</f>
        <v>1350000</v>
      </c>
      <c r="D449" s="373">
        <f>D148</f>
        <v>1350000</v>
      </c>
      <c r="E449" s="373">
        <f>E148</f>
        <v>1198000</v>
      </c>
      <c r="G449" s="226">
        <v>0</v>
      </c>
      <c r="H449" s="226">
        <v>0</v>
      </c>
      <c r="I449" s="226">
        <v>0</v>
      </c>
      <c r="J449" s="226">
        <v>0</v>
      </c>
      <c r="K449" s="226">
        <v>0</v>
      </c>
      <c r="L449" s="226">
        <v>0</v>
      </c>
      <c r="M449" s="226">
        <v>0</v>
      </c>
      <c r="N449" s="226">
        <v>0</v>
      </c>
      <c r="O449" s="226">
        <v>0</v>
      </c>
      <c r="P449" s="226" t="s">
        <v>847</v>
      </c>
      <c r="S449" s="226">
        <v>2</v>
      </c>
      <c r="T449" s="226">
        <v>98187</v>
      </c>
      <c r="U449" s="226">
        <v>0</v>
      </c>
      <c r="V449" s="226">
        <v>98187</v>
      </c>
    </row>
    <row r="450" spans="1:93" ht="38.25" hidden="1">
      <c r="A450" s="370" t="s">
        <v>1458</v>
      </c>
      <c r="B450" s="371">
        <v>420251</v>
      </c>
      <c r="C450" s="373" t="e">
        <f>C451</f>
        <v>#REF!</v>
      </c>
      <c r="D450" s="373" t="e">
        <f>#REF!</f>
        <v>#REF!</v>
      </c>
      <c r="E450" s="373" t="e">
        <f>#REF!</f>
        <v>#REF!</v>
      </c>
      <c r="G450" s="226">
        <v>0</v>
      </c>
      <c r="H450" s="226">
        <v>0</v>
      </c>
      <c r="I450" s="226">
        <v>0</v>
      </c>
      <c r="J450" s="226">
        <v>0</v>
      </c>
      <c r="K450" s="226">
        <v>0</v>
      </c>
      <c r="L450" s="226">
        <v>0</v>
      </c>
      <c r="M450" s="226">
        <v>0</v>
      </c>
      <c r="N450" s="226">
        <v>0</v>
      </c>
      <c r="O450" s="226">
        <v>0</v>
      </c>
      <c r="P450" s="226" t="s">
        <v>847</v>
      </c>
      <c r="S450" s="226">
        <v>1</v>
      </c>
      <c r="T450" s="226">
        <v>98188</v>
      </c>
      <c r="U450" s="226">
        <v>0</v>
      </c>
      <c r="V450" s="226">
        <v>98188</v>
      </c>
    </row>
    <row r="451" spans="1:93" ht="51" hidden="1">
      <c r="A451" s="370" t="s">
        <v>1459</v>
      </c>
      <c r="B451" s="371">
        <v>42025102</v>
      </c>
      <c r="C451" s="373" t="e">
        <f>#REF!</f>
        <v>#REF!</v>
      </c>
      <c r="D451" s="373" t="e">
        <f>#REF!</f>
        <v>#REF!</v>
      </c>
      <c r="E451" s="373" t="e">
        <f>#REF!</f>
        <v>#REF!</v>
      </c>
    </row>
    <row r="452" spans="1:93" ht="25.5" hidden="1">
      <c r="A452" s="370" t="s">
        <v>1115</v>
      </c>
      <c r="B452" s="371">
        <v>420265</v>
      </c>
      <c r="C452" s="373">
        <f>C167</f>
        <v>0</v>
      </c>
      <c r="D452" s="373">
        <f>D167</f>
        <v>0</v>
      </c>
      <c r="E452" s="373">
        <f>E167</f>
        <v>0</v>
      </c>
      <c r="G452" s="226">
        <v>0</v>
      </c>
      <c r="H452" s="226">
        <v>0</v>
      </c>
      <c r="I452" s="226">
        <v>0</v>
      </c>
      <c r="J452" s="226">
        <v>0</v>
      </c>
      <c r="K452" s="226">
        <v>0</v>
      </c>
      <c r="L452" s="226">
        <v>0</v>
      </c>
      <c r="M452" s="226">
        <v>0</v>
      </c>
      <c r="N452" s="226">
        <v>0</v>
      </c>
      <c r="O452" s="226">
        <v>0</v>
      </c>
      <c r="P452" s="226" t="s">
        <v>847</v>
      </c>
      <c r="S452" s="226">
        <v>2</v>
      </c>
      <c r="T452" s="226">
        <v>98189</v>
      </c>
      <c r="U452" s="226">
        <v>0</v>
      </c>
      <c r="V452" s="226">
        <v>98189</v>
      </c>
    </row>
    <row r="453" spans="1:93" hidden="1">
      <c r="A453" s="370" t="s">
        <v>1114</v>
      </c>
      <c r="B453" s="372" t="s">
        <v>1460</v>
      </c>
      <c r="C453" s="373"/>
      <c r="D453" s="373"/>
      <c r="E453" s="373"/>
      <c r="G453" s="226">
        <v>0</v>
      </c>
      <c r="H453" s="226">
        <v>0</v>
      </c>
      <c r="I453" s="226">
        <v>0</v>
      </c>
      <c r="J453" s="226">
        <v>0</v>
      </c>
      <c r="K453" s="226">
        <v>0</v>
      </c>
      <c r="L453" s="226">
        <v>0</v>
      </c>
      <c r="M453" s="226">
        <v>0</v>
      </c>
      <c r="N453" s="226">
        <v>0</v>
      </c>
      <c r="O453" s="226">
        <v>0</v>
      </c>
      <c r="P453" s="226" t="s">
        <v>847</v>
      </c>
      <c r="S453" s="226">
        <v>2</v>
      </c>
      <c r="T453" s="226">
        <v>98190</v>
      </c>
      <c r="U453" s="226">
        <v>0</v>
      </c>
      <c r="V453" s="226">
        <v>98190</v>
      </c>
    </row>
    <row r="454" spans="1:93" ht="63.75" hidden="1">
      <c r="A454" s="370" t="s">
        <v>1118</v>
      </c>
      <c r="B454" s="372" t="s">
        <v>1461</v>
      </c>
      <c r="C454" s="373">
        <v>0</v>
      </c>
      <c r="D454" s="373">
        <v>0</v>
      </c>
      <c r="E454" s="373"/>
      <c r="G454" s="226">
        <v>0</v>
      </c>
      <c r="H454" s="226">
        <v>0</v>
      </c>
      <c r="I454" s="226">
        <v>0</v>
      </c>
      <c r="J454" s="226">
        <v>0</v>
      </c>
      <c r="K454" s="226">
        <v>0</v>
      </c>
      <c r="L454" s="226">
        <v>0</v>
      </c>
      <c r="M454" s="226">
        <v>0</v>
      </c>
      <c r="N454" s="226">
        <v>0</v>
      </c>
      <c r="O454" s="226">
        <v>0</v>
      </c>
      <c r="P454" s="226" t="s">
        <v>847</v>
      </c>
      <c r="S454" s="226">
        <v>2</v>
      </c>
      <c r="T454" s="226">
        <v>98191</v>
      </c>
      <c r="U454" s="226">
        <v>0</v>
      </c>
      <c r="V454" s="226">
        <v>98191</v>
      </c>
    </row>
    <row r="455" spans="1:93" ht="76.5">
      <c r="A455" s="370" t="s">
        <v>1119</v>
      </c>
      <c r="B455" s="371" t="s">
        <v>1462</v>
      </c>
      <c r="C455" s="373">
        <f>C171</f>
        <v>5000000</v>
      </c>
      <c r="D455" s="373">
        <f>D171</f>
        <v>6000000</v>
      </c>
      <c r="E455" s="373">
        <f>E171</f>
        <v>4963213</v>
      </c>
      <c r="G455" s="226">
        <v>0</v>
      </c>
      <c r="H455" s="226">
        <v>0</v>
      </c>
      <c r="I455" s="226">
        <v>0</v>
      </c>
      <c r="J455" s="226">
        <v>0</v>
      </c>
      <c r="K455" s="226">
        <v>0</v>
      </c>
      <c r="L455" s="226">
        <v>0</v>
      </c>
      <c r="M455" s="226">
        <v>0</v>
      </c>
      <c r="N455" s="226">
        <v>0</v>
      </c>
      <c r="O455" s="226">
        <v>0</v>
      </c>
      <c r="P455" s="226" t="s">
        <v>847</v>
      </c>
      <c r="S455" s="226">
        <v>2</v>
      </c>
      <c r="T455" s="226">
        <v>98192</v>
      </c>
      <c r="U455" s="226">
        <v>0</v>
      </c>
      <c r="V455" s="226">
        <v>98192</v>
      </c>
    </row>
    <row r="456" spans="1:93" ht="25.5">
      <c r="A456" s="380" t="s">
        <v>1838</v>
      </c>
      <c r="B456" s="381" t="s">
        <v>1849</v>
      </c>
      <c r="C456" s="373">
        <f>C457+C458+C459</f>
        <v>14914000</v>
      </c>
      <c r="D456" s="373">
        <f>D457+D458+D459</f>
        <v>23214000</v>
      </c>
      <c r="E456" s="373">
        <f>E457+E458+E459</f>
        <v>174335</v>
      </c>
      <c r="G456" s="226">
        <v>0</v>
      </c>
      <c r="H456" s="226">
        <v>0</v>
      </c>
      <c r="I456" s="226">
        <v>0</v>
      </c>
      <c r="J456" s="226">
        <v>0</v>
      </c>
      <c r="K456" s="226">
        <v>0</v>
      </c>
      <c r="L456" s="226">
        <v>0</v>
      </c>
      <c r="M456" s="226">
        <v>0</v>
      </c>
      <c r="N456" s="226">
        <v>0</v>
      </c>
      <c r="O456" s="226">
        <v>0</v>
      </c>
      <c r="P456" s="226" t="s">
        <v>847</v>
      </c>
      <c r="S456" s="226">
        <v>1</v>
      </c>
      <c r="T456" s="226">
        <v>98193</v>
      </c>
      <c r="U456" s="226">
        <v>0</v>
      </c>
      <c r="V456" s="226">
        <v>98193</v>
      </c>
    </row>
    <row r="457" spans="1:93">
      <c r="A457" s="380" t="s">
        <v>1835</v>
      </c>
      <c r="B457" s="381" t="s">
        <v>1850</v>
      </c>
      <c r="C457" s="373">
        <f t="shared" ref="C457:E459" si="43">C174</f>
        <v>12363000</v>
      </c>
      <c r="D457" s="373">
        <f t="shared" si="43"/>
        <v>19338510</v>
      </c>
      <c r="E457" s="373">
        <f t="shared" si="43"/>
        <v>146500</v>
      </c>
      <c r="G457" s="226">
        <v>0</v>
      </c>
      <c r="H457" s="226">
        <v>0</v>
      </c>
      <c r="I457" s="226">
        <v>0</v>
      </c>
      <c r="J457" s="226">
        <v>0</v>
      </c>
      <c r="K457" s="226">
        <v>0</v>
      </c>
      <c r="L457" s="226">
        <v>0</v>
      </c>
      <c r="M457" s="226">
        <v>0</v>
      </c>
      <c r="N457" s="226">
        <v>0</v>
      </c>
      <c r="O457" s="226">
        <v>0</v>
      </c>
      <c r="P457" s="226" t="s">
        <v>847</v>
      </c>
      <c r="S457" s="226">
        <v>2</v>
      </c>
      <c r="T457" s="226">
        <v>98194</v>
      </c>
      <c r="U457" s="226">
        <v>0</v>
      </c>
      <c r="V457" s="226">
        <v>98194</v>
      </c>
    </row>
    <row r="458" spans="1:93">
      <c r="A458" s="380" t="s">
        <v>1836</v>
      </c>
      <c r="B458" s="381" t="s">
        <v>1851</v>
      </c>
      <c r="C458" s="373">
        <f t="shared" si="43"/>
        <v>168000</v>
      </c>
      <c r="D458" s="373">
        <f t="shared" si="43"/>
        <v>168000</v>
      </c>
      <c r="E458" s="373">
        <f t="shared" si="43"/>
        <v>0</v>
      </c>
      <c r="G458" s="226">
        <v>0</v>
      </c>
      <c r="H458" s="226">
        <v>0</v>
      </c>
      <c r="I458" s="226">
        <v>0</v>
      </c>
      <c r="J458" s="226">
        <v>0</v>
      </c>
      <c r="K458" s="226">
        <v>0</v>
      </c>
      <c r="L458" s="226">
        <v>0</v>
      </c>
      <c r="M458" s="226">
        <v>0</v>
      </c>
      <c r="N458" s="226">
        <v>0</v>
      </c>
      <c r="O458" s="226">
        <v>0</v>
      </c>
      <c r="P458" s="226" t="s">
        <v>847</v>
      </c>
      <c r="S458" s="226">
        <v>2</v>
      </c>
      <c r="T458" s="226">
        <v>98195</v>
      </c>
      <c r="U458" s="226">
        <v>0</v>
      </c>
      <c r="V458" s="226">
        <v>98195</v>
      </c>
    </row>
    <row r="459" spans="1:93">
      <c r="A459" s="380" t="s">
        <v>1837</v>
      </c>
      <c r="B459" s="381" t="s">
        <v>1852</v>
      </c>
      <c r="C459" s="373">
        <f t="shared" si="43"/>
        <v>2383000</v>
      </c>
      <c r="D459" s="373">
        <f t="shared" si="43"/>
        <v>3707490</v>
      </c>
      <c r="E459" s="373">
        <f t="shared" si="43"/>
        <v>27835</v>
      </c>
      <c r="G459" s="226">
        <v>0</v>
      </c>
      <c r="H459" s="226">
        <v>0</v>
      </c>
      <c r="I459" s="226">
        <v>0</v>
      </c>
      <c r="J459" s="226">
        <v>0</v>
      </c>
      <c r="K459" s="226">
        <v>0</v>
      </c>
      <c r="L459" s="226">
        <v>0</v>
      </c>
      <c r="M459" s="226">
        <v>0</v>
      </c>
      <c r="N459" s="226">
        <v>0</v>
      </c>
      <c r="O459" s="226">
        <v>0</v>
      </c>
      <c r="P459" s="226" t="s">
        <v>847</v>
      </c>
      <c r="S459" s="226">
        <v>2</v>
      </c>
      <c r="T459" s="226">
        <v>98196</v>
      </c>
      <c r="U459" s="226">
        <v>0</v>
      </c>
      <c r="V459" s="226">
        <v>98196</v>
      </c>
    </row>
    <row r="460" spans="1:93" ht="25.5">
      <c r="A460" s="380" t="s">
        <v>1834</v>
      </c>
      <c r="B460" s="381" t="s">
        <v>1853</v>
      </c>
      <c r="C460" s="373">
        <f>C461+C462+C463</f>
        <v>6613000</v>
      </c>
      <c r="D460" s="373">
        <f>D461+D462+D463</f>
        <v>39963000</v>
      </c>
      <c r="E460" s="373">
        <f>E461+E462+E463</f>
        <v>2498460</v>
      </c>
      <c r="G460" s="226">
        <v>0</v>
      </c>
      <c r="H460" s="226">
        <v>0</v>
      </c>
      <c r="I460" s="226">
        <v>0</v>
      </c>
      <c r="J460" s="226">
        <v>0</v>
      </c>
      <c r="K460" s="226">
        <v>0</v>
      </c>
      <c r="L460" s="226">
        <v>0</v>
      </c>
      <c r="M460" s="226">
        <v>0</v>
      </c>
      <c r="N460" s="226">
        <v>0</v>
      </c>
      <c r="O460" s="226">
        <v>0</v>
      </c>
      <c r="P460" s="226" t="s">
        <v>847</v>
      </c>
      <c r="S460" s="226">
        <v>2</v>
      </c>
      <c r="T460" s="226">
        <v>98197</v>
      </c>
      <c r="U460" s="226">
        <v>0</v>
      </c>
      <c r="V460" s="226">
        <v>98197</v>
      </c>
    </row>
    <row r="461" spans="1:93">
      <c r="A461" s="380" t="s">
        <v>1835</v>
      </c>
      <c r="B461" s="381" t="s">
        <v>1854</v>
      </c>
      <c r="C461" s="373">
        <f t="shared" ref="C461:E463" si="44">C178</f>
        <v>5556100</v>
      </c>
      <c r="D461" s="373">
        <f t="shared" si="44"/>
        <v>33157460</v>
      </c>
      <c r="E461" s="373">
        <f t="shared" si="44"/>
        <v>2137893</v>
      </c>
      <c r="F461" s="339">
        <f t="shared" ref="F461:BQ461" si="45">F152</f>
        <v>0</v>
      </c>
      <c r="G461" s="340">
        <f t="shared" si="45"/>
        <v>0</v>
      </c>
      <c r="H461" s="340">
        <f t="shared" si="45"/>
        <v>-225824</v>
      </c>
      <c r="I461" s="340">
        <f t="shared" si="45"/>
        <v>0</v>
      </c>
      <c r="J461" s="340">
        <f t="shared" si="45"/>
        <v>0</v>
      </c>
      <c r="K461" s="340">
        <f t="shared" si="45"/>
        <v>0</v>
      </c>
      <c r="L461" s="340">
        <f t="shared" si="45"/>
        <v>0</v>
      </c>
      <c r="M461" s="340">
        <f t="shared" si="45"/>
        <v>0</v>
      </c>
      <c r="N461" s="340">
        <f t="shared" si="45"/>
        <v>0</v>
      </c>
      <c r="O461" s="340">
        <f t="shared" si="45"/>
        <v>0</v>
      </c>
      <c r="P461" s="340" t="str">
        <f t="shared" si="45"/>
        <v/>
      </c>
      <c r="Q461" s="340">
        <f t="shared" si="45"/>
        <v>0</v>
      </c>
      <c r="R461" s="340">
        <f t="shared" si="45"/>
        <v>0</v>
      </c>
      <c r="S461" s="340">
        <f t="shared" si="45"/>
        <v>1</v>
      </c>
      <c r="T461" s="340">
        <f t="shared" si="45"/>
        <v>92738</v>
      </c>
      <c r="U461" s="340">
        <f t="shared" si="45"/>
        <v>0</v>
      </c>
      <c r="V461" s="340">
        <f t="shared" si="45"/>
        <v>92738</v>
      </c>
      <c r="W461" s="340">
        <f t="shared" si="45"/>
        <v>0</v>
      </c>
      <c r="X461" s="340">
        <f t="shared" si="45"/>
        <v>0</v>
      </c>
      <c r="Y461" s="340">
        <f t="shared" si="45"/>
        <v>0</v>
      </c>
      <c r="Z461" s="340">
        <f t="shared" si="45"/>
        <v>0</v>
      </c>
      <c r="AA461" s="340">
        <f t="shared" si="45"/>
        <v>0</v>
      </c>
      <c r="AB461" s="340">
        <f t="shared" si="45"/>
        <v>0</v>
      </c>
      <c r="AC461" s="340">
        <f t="shared" si="45"/>
        <v>0</v>
      </c>
      <c r="AD461" s="340">
        <f t="shared" si="45"/>
        <v>0</v>
      </c>
      <c r="AE461" s="340">
        <f t="shared" si="45"/>
        <v>0</v>
      </c>
      <c r="AF461" s="340">
        <f t="shared" si="45"/>
        <v>0</v>
      </c>
      <c r="AG461" s="340">
        <f t="shared" si="45"/>
        <v>0</v>
      </c>
      <c r="AH461" s="340">
        <f t="shared" si="45"/>
        <v>0</v>
      </c>
      <c r="AI461" s="340">
        <f t="shared" si="45"/>
        <v>0</v>
      </c>
      <c r="AJ461" s="340">
        <f t="shared" si="45"/>
        <v>0</v>
      </c>
      <c r="AK461" s="340">
        <f t="shared" si="45"/>
        <v>0</v>
      </c>
      <c r="AL461" s="340">
        <f t="shared" si="45"/>
        <v>0</v>
      </c>
      <c r="AM461" s="340">
        <f t="shared" si="45"/>
        <v>0</v>
      </c>
      <c r="AN461" s="340">
        <f t="shared" si="45"/>
        <v>0</v>
      </c>
      <c r="AO461" s="340">
        <f t="shared" si="45"/>
        <v>0</v>
      </c>
      <c r="AP461" s="340">
        <f t="shared" si="45"/>
        <v>0</v>
      </c>
      <c r="AQ461" s="340">
        <f t="shared" si="45"/>
        <v>0</v>
      </c>
      <c r="AR461" s="340">
        <f t="shared" si="45"/>
        <v>0</v>
      </c>
      <c r="AS461" s="340">
        <f t="shared" si="45"/>
        <v>0</v>
      </c>
      <c r="AT461" s="340">
        <f t="shared" si="45"/>
        <v>0</v>
      </c>
      <c r="AU461" s="340">
        <f t="shared" si="45"/>
        <v>0</v>
      </c>
      <c r="AV461" s="340">
        <f t="shared" si="45"/>
        <v>0</v>
      </c>
      <c r="AW461" s="340">
        <f t="shared" si="45"/>
        <v>0</v>
      </c>
      <c r="AX461" s="340">
        <f t="shared" si="45"/>
        <v>0</v>
      </c>
      <c r="AY461" s="340">
        <f t="shared" si="45"/>
        <v>0</v>
      </c>
      <c r="AZ461" s="340">
        <f t="shared" si="45"/>
        <v>0</v>
      </c>
      <c r="BA461" s="340">
        <f t="shared" si="45"/>
        <v>0</v>
      </c>
      <c r="BB461" s="340">
        <f t="shared" si="45"/>
        <v>0</v>
      </c>
      <c r="BC461" s="340">
        <f t="shared" si="45"/>
        <v>0</v>
      </c>
      <c r="BD461" s="340">
        <f t="shared" si="45"/>
        <v>0</v>
      </c>
      <c r="BE461" s="340">
        <f t="shared" si="45"/>
        <v>0</v>
      </c>
      <c r="BF461" s="340">
        <f t="shared" si="45"/>
        <v>0</v>
      </c>
      <c r="BG461" s="340">
        <f t="shared" si="45"/>
        <v>0</v>
      </c>
      <c r="BH461" s="340">
        <f t="shared" si="45"/>
        <v>0</v>
      </c>
      <c r="BI461" s="340">
        <f t="shared" si="45"/>
        <v>0</v>
      </c>
      <c r="BJ461" s="340">
        <f t="shared" si="45"/>
        <v>0</v>
      </c>
      <c r="BK461" s="340">
        <f t="shared" si="45"/>
        <v>0</v>
      </c>
      <c r="BL461" s="340">
        <f t="shared" si="45"/>
        <v>0</v>
      </c>
      <c r="BM461" s="340">
        <f t="shared" si="45"/>
        <v>0</v>
      </c>
      <c r="BN461" s="340">
        <f t="shared" si="45"/>
        <v>0</v>
      </c>
      <c r="BO461" s="340">
        <f t="shared" si="45"/>
        <v>0</v>
      </c>
      <c r="BP461" s="340">
        <f t="shared" si="45"/>
        <v>0</v>
      </c>
      <c r="BQ461" s="340">
        <f t="shared" si="45"/>
        <v>0</v>
      </c>
      <c r="BR461" s="340">
        <f t="shared" ref="BR461:CG461" si="46">BR152</f>
        <v>0</v>
      </c>
      <c r="BS461" s="340">
        <f t="shared" si="46"/>
        <v>0</v>
      </c>
      <c r="BT461" s="340">
        <f t="shared" si="46"/>
        <v>0</v>
      </c>
      <c r="BU461" s="340">
        <f t="shared" si="46"/>
        <v>0</v>
      </c>
      <c r="BV461" s="340">
        <f t="shared" si="46"/>
        <v>0</v>
      </c>
      <c r="BW461" s="340">
        <f t="shared" si="46"/>
        <v>0</v>
      </c>
      <c r="BX461" s="340">
        <f t="shared" si="46"/>
        <v>0</v>
      </c>
      <c r="BY461" s="340">
        <f t="shared" si="46"/>
        <v>0</v>
      </c>
      <c r="BZ461" s="340">
        <f t="shared" si="46"/>
        <v>0</v>
      </c>
      <c r="CA461" s="340">
        <f t="shared" si="46"/>
        <v>0</v>
      </c>
      <c r="CB461" s="340">
        <f t="shared" si="46"/>
        <v>0</v>
      </c>
      <c r="CC461" s="340">
        <f t="shared" si="46"/>
        <v>0</v>
      </c>
      <c r="CD461" s="340">
        <f t="shared" si="46"/>
        <v>0</v>
      </c>
      <c r="CE461" s="340">
        <f t="shared" si="46"/>
        <v>0</v>
      </c>
      <c r="CF461" s="340">
        <f t="shared" si="46"/>
        <v>0</v>
      </c>
      <c r="CG461" s="340">
        <f t="shared" si="46"/>
        <v>0</v>
      </c>
    </row>
    <row r="462" spans="1:93">
      <c r="A462" s="380" t="s">
        <v>1836</v>
      </c>
      <c r="B462" s="381" t="s">
        <v>1855</v>
      </c>
      <c r="C462" s="373">
        <f t="shared" si="44"/>
        <v>0</v>
      </c>
      <c r="D462" s="373">
        <f t="shared" si="44"/>
        <v>420170</v>
      </c>
      <c r="E462" s="373">
        <f t="shared" si="44"/>
        <v>0</v>
      </c>
      <c r="F462" s="339">
        <f t="shared" ref="F462:BQ462" si="47">F463</f>
        <v>0</v>
      </c>
      <c r="G462" s="340">
        <f t="shared" si="47"/>
        <v>0</v>
      </c>
      <c r="H462" s="340">
        <f t="shared" si="47"/>
        <v>0</v>
      </c>
      <c r="I462" s="340">
        <f t="shared" si="47"/>
        <v>0</v>
      </c>
      <c r="J462" s="340">
        <f t="shared" si="47"/>
        <v>0</v>
      </c>
      <c r="K462" s="340">
        <f t="shared" si="47"/>
        <v>0</v>
      </c>
      <c r="L462" s="340">
        <f t="shared" si="47"/>
        <v>0</v>
      </c>
      <c r="M462" s="340">
        <f t="shared" si="47"/>
        <v>0</v>
      </c>
      <c r="N462" s="340">
        <f t="shared" si="47"/>
        <v>0</v>
      </c>
      <c r="O462" s="340">
        <f t="shared" si="47"/>
        <v>0</v>
      </c>
      <c r="P462" s="340">
        <f t="shared" si="47"/>
        <v>0</v>
      </c>
      <c r="Q462" s="340">
        <f t="shared" si="47"/>
        <v>0</v>
      </c>
      <c r="R462" s="340">
        <f t="shared" si="47"/>
        <v>0</v>
      </c>
      <c r="S462" s="340">
        <f t="shared" si="47"/>
        <v>0</v>
      </c>
      <c r="T462" s="340">
        <f t="shared" si="47"/>
        <v>0</v>
      </c>
      <c r="U462" s="340">
        <f t="shared" si="47"/>
        <v>0</v>
      </c>
      <c r="V462" s="340">
        <f t="shared" si="47"/>
        <v>0</v>
      </c>
      <c r="W462" s="340">
        <f t="shared" si="47"/>
        <v>0</v>
      </c>
      <c r="X462" s="340">
        <f t="shared" si="47"/>
        <v>0</v>
      </c>
      <c r="Y462" s="340">
        <f t="shared" si="47"/>
        <v>0</v>
      </c>
      <c r="Z462" s="340">
        <f t="shared" si="47"/>
        <v>0</v>
      </c>
      <c r="AA462" s="340">
        <f t="shared" si="47"/>
        <v>0</v>
      </c>
      <c r="AB462" s="340">
        <f t="shared" si="47"/>
        <v>0</v>
      </c>
      <c r="AC462" s="340">
        <f t="shared" si="47"/>
        <v>0</v>
      </c>
      <c r="AD462" s="340">
        <f t="shared" si="47"/>
        <v>0</v>
      </c>
      <c r="AE462" s="340">
        <f t="shared" si="47"/>
        <v>0</v>
      </c>
      <c r="AF462" s="340">
        <f t="shared" si="47"/>
        <v>0</v>
      </c>
      <c r="AG462" s="340">
        <f t="shared" si="47"/>
        <v>0</v>
      </c>
      <c r="AH462" s="340">
        <f t="shared" si="47"/>
        <v>0</v>
      </c>
      <c r="AI462" s="340">
        <f t="shared" si="47"/>
        <v>0</v>
      </c>
      <c r="AJ462" s="340">
        <f t="shared" si="47"/>
        <v>0</v>
      </c>
      <c r="AK462" s="340">
        <f t="shared" si="47"/>
        <v>0</v>
      </c>
      <c r="AL462" s="340">
        <f t="shared" si="47"/>
        <v>0</v>
      </c>
      <c r="AM462" s="340">
        <f t="shared" si="47"/>
        <v>0</v>
      </c>
      <c r="AN462" s="340">
        <f t="shared" si="47"/>
        <v>0</v>
      </c>
      <c r="AO462" s="340">
        <f t="shared" si="47"/>
        <v>0</v>
      </c>
      <c r="AP462" s="340">
        <f t="shared" si="47"/>
        <v>0</v>
      </c>
      <c r="AQ462" s="340">
        <f t="shared" si="47"/>
        <v>0</v>
      </c>
      <c r="AR462" s="340">
        <f t="shared" si="47"/>
        <v>0</v>
      </c>
      <c r="AS462" s="340">
        <f t="shared" si="47"/>
        <v>0</v>
      </c>
      <c r="AT462" s="340">
        <f t="shared" si="47"/>
        <v>0</v>
      </c>
      <c r="AU462" s="340">
        <f t="shared" si="47"/>
        <v>0</v>
      </c>
      <c r="AV462" s="340">
        <f t="shared" si="47"/>
        <v>0</v>
      </c>
      <c r="AW462" s="340">
        <f t="shared" si="47"/>
        <v>0</v>
      </c>
      <c r="AX462" s="340">
        <f t="shared" si="47"/>
        <v>0</v>
      </c>
      <c r="AY462" s="340">
        <f t="shared" si="47"/>
        <v>0</v>
      </c>
      <c r="AZ462" s="340">
        <f t="shared" si="47"/>
        <v>0</v>
      </c>
      <c r="BA462" s="340">
        <f t="shared" si="47"/>
        <v>0</v>
      </c>
      <c r="BB462" s="340">
        <f t="shared" si="47"/>
        <v>0</v>
      </c>
      <c r="BC462" s="340">
        <f t="shared" si="47"/>
        <v>0</v>
      </c>
      <c r="BD462" s="340">
        <f t="shared" si="47"/>
        <v>0</v>
      </c>
      <c r="BE462" s="340">
        <f t="shared" si="47"/>
        <v>0</v>
      </c>
      <c r="BF462" s="340">
        <f t="shared" si="47"/>
        <v>0</v>
      </c>
      <c r="BG462" s="340">
        <f t="shared" si="47"/>
        <v>0</v>
      </c>
      <c r="BH462" s="340">
        <f t="shared" si="47"/>
        <v>0</v>
      </c>
      <c r="BI462" s="340">
        <f t="shared" si="47"/>
        <v>0</v>
      </c>
      <c r="BJ462" s="340">
        <f t="shared" si="47"/>
        <v>0</v>
      </c>
      <c r="BK462" s="340">
        <f t="shared" si="47"/>
        <v>0</v>
      </c>
      <c r="BL462" s="340">
        <f t="shared" si="47"/>
        <v>0</v>
      </c>
      <c r="BM462" s="340">
        <f t="shared" si="47"/>
        <v>0</v>
      </c>
      <c r="BN462" s="340">
        <f t="shared" si="47"/>
        <v>0</v>
      </c>
      <c r="BO462" s="340">
        <f t="shared" si="47"/>
        <v>0</v>
      </c>
      <c r="BP462" s="340">
        <f t="shared" si="47"/>
        <v>0</v>
      </c>
      <c r="BQ462" s="340">
        <f t="shared" si="47"/>
        <v>0</v>
      </c>
      <c r="BR462" s="340">
        <f t="shared" ref="BR462:CO462" si="48">BR463</f>
        <v>0</v>
      </c>
      <c r="BS462" s="340">
        <f t="shared" si="48"/>
        <v>0</v>
      </c>
      <c r="BT462" s="340">
        <f t="shared" si="48"/>
        <v>0</v>
      </c>
      <c r="BU462" s="340">
        <f t="shared" si="48"/>
        <v>0</v>
      </c>
      <c r="BV462" s="340">
        <f t="shared" si="48"/>
        <v>0</v>
      </c>
      <c r="BW462" s="340">
        <f t="shared" si="48"/>
        <v>0</v>
      </c>
      <c r="BX462" s="340">
        <f t="shared" si="48"/>
        <v>0</v>
      </c>
      <c r="BY462" s="340">
        <f t="shared" si="48"/>
        <v>0</v>
      </c>
      <c r="BZ462" s="340">
        <f t="shared" si="48"/>
        <v>0</v>
      </c>
      <c r="CA462" s="340">
        <f t="shared" si="48"/>
        <v>0</v>
      </c>
      <c r="CB462" s="340">
        <f t="shared" si="48"/>
        <v>0</v>
      </c>
      <c r="CC462" s="340">
        <f t="shared" si="48"/>
        <v>0</v>
      </c>
      <c r="CD462" s="340">
        <f t="shared" si="48"/>
        <v>0</v>
      </c>
      <c r="CE462" s="340">
        <f t="shared" si="48"/>
        <v>0</v>
      </c>
      <c r="CF462" s="340">
        <f t="shared" si="48"/>
        <v>0</v>
      </c>
      <c r="CG462" s="340">
        <f t="shared" si="48"/>
        <v>0</v>
      </c>
      <c r="CH462" s="340">
        <f t="shared" si="48"/>
        <v>0</v>
      </c>
      <c r="CI462" s="340">
        <f t="shared" si="48"/>
        <v>0</v>
      </c>
      <c r="CJ462" s="340">
        <f t="shared" si="48"/>
        <v>0</v>
      </c>
      <c r="CK462" s="340">
        <f t="shared" si="48"/>
        <v>0</v>
      </c>
      <c r="CL462" s="340">
        <f t="shared" si="48"/>
        <v>0</v>
      </c>
      <c r="CM462" s="340">
        <f t="shared" si="48"/>
        <v>0</v>
      </c>
      <c r="CN462" s="340">
        <f t="shared" si="48"/>
        <v>0</v>
      </c>
      <c r="CO462" s="340">
        <f t="shared" si="48"/>
        <v>0</v>
      </c>
    </row>
    <row r="463" spans="1:93">
      <c r="A463" s="380" t="s">
        <v>1837</v>
      </c>
      <c r="B463" s="381" t="s">
        <v>1856</v>
      </c>
      <c r="C463" s="373">
        <f t="shared" si="44"/>
        <v>1056900</v>
      </c>
      <c r="D463" s="373">
        <f t="shared" si="44"/>
        <v>6385370</v>
      </c>
      <c r="E463" s="373">
        <f t="shared" si="44"/>
        <v>360567</v>
      </c>
      <c r="F463" s="341"/>
      <c r="G463" s="341"/>
      <c r="H463" s="341"/>
      <c r="I463" s="341"/>
      <c r="J463" s="341"/>
      <c r="K463" s="341"/>
      <c r="L463" s="341"/>
      <c r="M463" s="341"/>
      <c r="N463" s="341"/>
      <c r="O463" s="341"/>
      <c r="P463" s="341"/>
      <c r="Q463" s="341"/>
      <c r="R463" s="341"/>
      <c r="S463" s="341"/>
      <c r="T463" s="341"/>
      <c r="U463" s="341"/>
      <c r="V463" s="341"/>
      <c r="W463" s="341"/>
      <c r="X463" s="341"/>
      <c r="Y463" s="341"/>
      <c r="Z463" s="341"/>
      <c r="AA463" s="341"/>
      <c r="AB463" s="341"/>
      <c r="AC463" s="341"/>
      <c r="AD463" s="341"/>
      <c r="AE463" s="341"/>
      <c r="AF463" s="341"/>
      <c r="AG463" s="341"/>
      <c r="AH463" s="341"/>
      <c r="AI463" s="341"/>
      <c r="AJ463" s="341"/>
      <c r="AK463" s="341"/>
      <c r="AL463" s="341"/>
      <c r="AM463" s="341"/>
      <c r="AN463" s="341"/>
      <c r="AO463" s="341"/>
      <c r="AP463" s="341"/>
      <c r="AQ463" s="341"/>
      <c r="AR463" s="341"/>
      <c r="AS463" s="341"/>
      <c r="AT463" s="341"/>
      <c r="AU463" s="341"/>
      <c r="AV463" s="341"/>
      <c r="AW463" s="341"/>
      <c r="AX463" s="341"/>
      <c r="AY463" s="341"/>
      <c r="AZ463" s="341"/>
      <c r="BA463" s="341"/>
      <c r="BB463" s="341"/>
      <c r="BC463" s="341"/>
      <c r="BD463" s="341"/>
      <c r="BE463" s="341"/>
      <c r="BF463" s="341"/>
      <c r="BG463" s="341"/>
      <c r="BH463" s="341"/>
      <c r="BI463" s="341"/>
      <c r="BJ463" s="341"/>
      <c r="BK463" s="341"/>
      <c r="BL463" s="341"/>
      <c r="BM463" s="341"/>
      <c r="BN463" s="341"/>
      <c r="BO463" s="341"/>
      <c r="BP463" s="341"/>
      <c r="BQ463" s="341"/>
      <c r="BR463" s="341"/>
      <c r="BS463" s="341"/>
      <c r="BT463" s="341"/>
      <c r="BU463" s="341"/>
      <c r="BV463" s="341"/>
      <c r="BW463" s="341"/>
      <c r="BX463" s="341"/>
      <c r="BY463" s="341"/>
      <c r="BZ463" s="341"/>
      <c r="CA463" s="341"/>
      <c r="CB463" s="341"/>
      <c r="CC463" s="341"/>
      <c r="CD463" s="341"/>
      <c r="CE463" s="341"/>
      <c r="CF463" s="341"/>
      <c r="CG463" s="341"/>
    </row>
    <row r="464" spans="1:93" ht="51">
      <c r="A464" s="370" t="s">
        <v>1121</v>
      </c>
      <c r="B464" s="374" t="s">
        <v>1857</v>
      </c>
      <c r="C464" s="358">
        <f>C465+C466+C467+C468+C469+C470+C471+C472</f>
        <v>5184000</v>
      </c>
      <c r="D464" s="358">
        <f>D465+D466+D467+D468+D469+D470+D471+D472</f>
        <v>5184000</v>
      </c>
      <c r="E464" s="358">
        <f>E465+E466+E467+E468+E469+E470+E471+E472</f>
        <v>681108</v>
      </c>
      <c r="F464" s="341"/>
      <c r="G464" s="341"/>
      <c r="H464" s="341"/>
      <c r="I464" s="341"/>
      <c r="J464" s="341"/>
      <c r="K464" s="341"/>
      <c r="L464" s="341"/>
      <c r="M464" s="341"/>
      <c r="N464" s="341"/>
      <c r="O464" s="341"/>
      <c r="P464" s="341"/>
      <c r="Q464" s="341"/>
      <c r="R464" s="341"/>
      <c r="S464" s="341"/>
      <c r="T464" s="341"/>
      <c r="U464" s="341"/>
      <c r="V464" s="341"/>
      <c r="W464" s="341"/>
      <c r="X464" s="341"/>
      <c r="Y464" s="341"/>
      <c r="Z464" s="341"/>
      <c r="AA464" s="341"/>
      <c r="AB464" s="341"/>
      <c r="AC464" s="341"/>
      <c r="AD464" s="341"/>
      <c r="AE464" s="341"/>
      <c r="AF464" s="341"/>
      <c r="AG464" s="341"/>
      <c r="AH464" s="341"/>
      <c r="AI464" s="341"/>
      <c r="AJ464" s="341"/>
      <c r="AK464" s="341"/>
      <c r="AL464" s="341"/>
      <c r="AM464" s="341"/>
      <c r="AN464" s="341"/>
      <c r="AO464" s="341"/>
      <c r="AP464" s="341"/>
      <c r="AQ464" s="341"/>
      <c r="AR464" s="341"/>
      <c r="AS464" s="341"/>
      <c r="AT464" s="341"/>
      <c r="AU464" s="341"/>
      <c r="AV464" s="341"/>
      <c r="AW464" s="341"/>
      <c r="AX464" s="341"/>
      <c r="AY464" s="341"/>
      <c r="AZ464" s="341"/>
      <c r="BA464" s="341"/>
      <c r="BB464" s="341"/>
      <c r="BC464" s="341"/>
      <c r="BD464" s="341"/>
      <c r="BE464" s="341"/>
      <c r="BF464" s="341"/>
      <c r="BG464" s="341"/>
      <c r="BH464" s="341"/>
      <c r="BI464" s="341"/>
      <c r="BJ464" s="341"/>
      <c r="BK464" s="341"/>
      <c r="BL464" s="341"/>
      <c r="BM464" s="341"/>
      <c r="BN464" s="341"/>
      <c r="BO464" s="341"/>
      <c r="BP464" s="341"/>
      <c r="BQ464" s="341"/>
      <c r="BR464" s="341"/>
      <c r="BS464" s="341"/>
      <c r="BT464" s="341"/>
      <c r="BU464" s="341"/>
      <c r="BV464" s="341"/>
      <c r="BW464" s="341"/>
      <c r="BX464" s="341"/>
      <c r="BY464" s="341"/>
      <c r="BZ464" s="341"/>
      <c r="CA464" s="341"/>
      <c r="CB464" s="341"/>
      <c r="CC464" s="341"/>
      <c r="CD464" s="341"/>
      <c r="CE464" s="341"/>
      <c r="CF464" s="341"/>
      <c r="CG464" s="341"/>
    </row>
    <row r="465" spans="1:22" ht="38.25" hidden="1">
      <c r="A465" s="370" t="s">
        <v>1123</v>
      </c>
      <c r="B465" s="372" t="s">
        <v>1124</v>
      </c>
      <c r="C465" s="373">
        <v>0</v>
      </c>
      <c r="D465" s="373">
        <v>0</v>
      </c>
      <c r="E465" s="373">
        <v>0</v>
      </c>
    </row>
    <row r="466" spans="1:22" ht="63.75" hidden="1">
      <c r="A466" s="370" t="s">
        <v>1125</v>
      </c>
      <c r="B466" s="372" t="s">
        <v>1126</v>
      </c>
      <c r="C466" s="373">
        <v>0</v>
      </c>
      <c r="D466" s="373">
        <v>0</v>
      </c>
      <c r="E466" s="373">
        <v>0</v>
      </c>
    </row>
    <row r="467" spans="1:22" ht="51" hidden="1">
      <c r="A467" s="370" t="s">
        <v>1127</v>
      </c>
      <c r="B467" s="372" t="s">
        <v>1128</v>
      </c>
      <c r="C467" s="373">
        <v>0</v>
      </c>
      <c r="D467" s="373">
        <v>0</v>
      </c>
      <c r="E467" s="373">
        <v>0</v>
      </c>
    </row>
    <row r="468" spans="1:22" ht="51" hidden="1">
      <c r="A468" s="370" t="s">
        <v>1129</v>
      </c>
      <c r="B468" s="372" t="s">
        <v>1130</v>
      </c>
      <c r="C468" s="373">
        <v>0</v>
      </c>
      <c r="D468" s="373">
        <v>0</v>
      </c>
      <c r="E468" s="373">
        <v>0</v>
      </c>
    </row>
    <row r="469" spans="1:22" ht="63.75" hidden="1">
      <c r="A469" s="370" t="s">
        <v>1131</v>
      </c>
      <c r="B469" s="382" t="s">
        <v>1132</v>
      </c>
      <c r="C469" s="383"/>
      <c r="D469" s="383"/>
      <c r="E469" s="373"/>
    </row>
    <row r="470" spans="1:22" ht="38.25">
      <c r="A470" s="370" t="s">
        <v>1839</v>
      </c>
      <c r="B470" s="371">
        <v>430231</v>
      </c>
      <c r="C470" s="373">
        <v>2681000</v>
      </c>
      <c r="D470" s="373">
        <v>2681000</v>
      </c>
      <c r="E470" s="373">
        <v>681108</v>
      </c>
    </row>
    <row r="471" spans="1:22" ht="63.75" hidden="1">
      <c r="A471" s="380" t="s">
        <v>1133</v>
      </c>
      <c r="B471" s="381">
        <v>430234</v>
      </c>
      <c r="C471" s="373">
        <v>0</v>
      </c>
      <c r="D471" s="373">
        <v>0</v>
      </c>
      <c r="E471" s="373">
        <v>0</v>
      </c>
    </row>
    <row r="472" spans="1:22" ht="63.75">
      <c r="A472" s="370" t="s">
        <v>1840</v>
      </c>
      <c r="B472" s="371">
        <v>430244</v>
      </c>
      <c r="C472" s="373">
        <v>2503000</v>
      </c>
      <c r="D472" s="373">
        <v>2503000</v>
      </c>
      <c r="E472" s="373">
        <v>0</v>
      </c>
    </row>
    <row r="473" spans="1:22" ht="51" hidden="1">
      <c r="A473" s="370" t="s">
        <v>1134</v>
      </c>
      <c r="B473" s="384" t="s">
        <v>1135</v>
      </c>
      <c r="C473" s="358">
        <f>SUM(C474+C478+C482+C498+C510+C506)</f>
        <v>0</v>
      </c>
      <c r="D473" s="358">
        <f>SUM(D474+D478+D482+D498+D510+D506)</f>
        <v>0</v>
      </c>
      <c r="E473" s="358">
        <f>SUM(E474+E478+E482+E498+E510+E506)</f>
        <v>0</v>
      </c>
    </row>
    <row r="474" spans="1:22" ht="25.5" hidden="1">
      <c r="A474" s="370" t="s">
        <v>1136</v>
      </c>
      <c r="B474" s="372" t="s">
        <v>1137</v>
      </c>
      <c r="C474" s="373">
        <f>C475+C476+C477</f>
        <v>0</v>
      </c>
      <c r="D474" s="373">
        <f>D475+D476+D477</f>
        <v>0</v>
      </c>
      <c r="E474" s="373">
        <f>E475+E476+E477</f>
        <v>0</v>
      </c>
    </row>
    <row r="475" spans="1:22" ht="25.5" hidden="1">
      <c r="A475" s="370" t="s">
        <v>383</v>
      </c>
      <c r="B475" s="372" t="s">
        <v>1138</v>
      </c>
      <c r="C475" s="373"/>
      <c r="D475" s="373"/>
      <c r="E475" s="373"/>
    </row>
    <row r="476" spans="1:22" ht="25.5" hidden="1">
      <c r="A476" s="370" t="s">
        <v>1139</v>
      </c>
      <c r="B476" s="372" t="s">
        <v>1140</v>
      </c>
      <c r="C476" s="373"/>
      <c r="D476" s="373"/>
      <c r="E476" s="373"/>
    </row>
    <row r="477" spans="1:22" hidden="1">
      <c r="A477" s="370" t="s">
        <v>393</v>
      </c>
      <c r="B477" s="372" t="s">
        <v>1141</v>
      </c>
      <c r="C477" s="373"/>
      <c r="D477" s="373"/>
      <c r="E477" s="373"/>
    </row>
    <row r="478" spans="1:22" hidden="1">
      <c r="A478" s="370" t="s">
        <v>1142</v>
      </c>
      <c r="B478" s="372" t="s">
        <v>1143</v>
      </c>
      <c r="C478" s="373">
        <f>C479+C480</f>
        <v>0</v>
      </c>
      <c r="D478" s="373">
        <f>D479+D480</f>
        <v>0</v>
      </c>
      <c r="E478" s="373">
        <f>E479+E480</f>
        <v>0</v>
      </c>
    </row>
    <row r="479" spans="1:22" ht="25.5" hidden="1">
      <c r="A479" s="370" t="s">
        <v>383</v>
      </c>
      <c r="B479" s="372" t="s">
        <v>1144</v>
      </c>
      <c r="C479" s="373"/>
      <c r="D479" s="373"/>
      <c r="E479" s="373"/>
      <c r="G479" s="226">
        <v>0</v>
      </c>
      <c r="H479" s="226">
        <v>-1284169</v>
      </c>
      <c r="I479" s="226">
        <v>0</v>
      </c>
      <c r="J479" s="226">
        <v>0</v>
      </c>
      <c r="K479" s="226">
        <v>0</v>
      </c>
      <c r="L479" s="226">
        <v>0</v>
      </c>
      <c r="M479" s="226">
        <v>0</v>
      </c>
      <c r="N479" s="226">
        <v>0</v>
      </c>
      <c r="O479" s="226">
        <v>0</v>
      </c>
      <c r="P479" s="226" t="s">
        <v>847</v>
      </c>
      <c r="S479" s="226">
        <v>1</v>
      </c>
      <c r="T479" s="226">
        <v>98199</v>
      </c>
      <c r="U479" s="226">
        <v>0</v>
      </c>
      <c r="V479" s="226">
        <v>98199</v>
      </c>
    </row>
    <row r="480" spans="1:22" ht="25.5" hidden="1">
      <c r="A480" s="370" t="s">
        <v>1145</v>
      </c>
      <c r="B480" s="372" t="s">
        <v>1146</v>
      </c>
      <c r="C480" s="373"/>
      <c r="D480" s="373"/>
      <c r="E480" s="373"/>
      <c r="G480" s="226">
        <v>0</v>
      </c>
      <c r="H480" s="226">
        <v>-688744</v>
      </c>
      <c r="I480" s="226">
        <v>0</v>
      </c>
      <c r="J480" s="226">
        <v>0</v>
      </c>
      <c r="K480" s="226">
        <v>0</v>
      </c>
      <c r="L480" s="226">
        <v>0</v>
      </c>
      <c r="M480" s="226">
        <v>0</v>
      </c>
      <c r="N480" s="226">
        <v>0</v>
      </c>
      <c r="O480" s="226">
        <v>0</v>
      </c>
      <c r="P480" s="226" t="s">
        <v>847</v>
      </c>
      <c r="S480" s="226">
        <v>1</v>
      </c>
      <c r="T480" s="226">
        <v>98200</v>
      </c>
      <c r="U480" s="226">
        <v>0</v>
      </c>
      <c r="V480" s="226">
        <v>98200</v>
      </c>
    </row>
    <row r="481" spans="1:22" hidden="1">
      <c r="A481" s="370" t="s">
        <v>393</v>
      </c>
      <c r="B481" s="372" t="s">
        <v>1147</v>
      </c>
      <c r="C481" s="373"/>
      <c r="D481" s="373"/>
      <c r="E481" s="373"/>
      <c r="G481" s="226">
        <v>0</v>
      </c>
      <c r="H481" s="226">
        <v>0</v>
      </c>
      <c r="I481" s="226">
        <v>0</v>
      </c>
      <c r="J481" s="226">
        <v>0</v>
      </c>
      <c r="K481" s="226">
        <v>0</v>
      </c>
      <c r="L481" s="226">
        <v>0</v>
      </c>
      <c r="M481" s="226">
        <v>0</v>
      </c>
      <c r="N481" s="226">
        <v>0</v>
      </c>
      <c r="O481" s="226">
        <v>0</v>
      </c>
      <c r="P481" s="226" t="s">
        <v>847</v>
      </c>
      <c r="S481" s="226">
        <v>2</v>
      </c>
      <c r="T481" s="226">
        <v>98201</v>
      </c>
      <c r="U481" s="226">
        <v>0</v>
      </c>
      <c r="V481" s="226">
        <v>98201</v>
      </c>
    </row>
    <row r="482" spans="1:22" hidden="1">
      <c r="A482" s="370" t="s">
        <v>1148</v>
      </c>
      <c r="B482" s="372" t="s">
        <v>1149</v>
      </c>
      <c r="C482" s="373">
        <f>C483+C484+C485</f>
        <v>0</v>
      </c>
      <c r="D482" s="373">
        <f>D483+D484+D485</f>
        <v>0</v>
      </c>
      <c r="E482" s="373">
        <f>E483+E484+E485</f>
        <v>0</v>
      </c>
      <c r="G482" s="226">
        <v>0</v>
      </c>
      <c r="H482" s="226">
        <v>-111044</v>
      </c>
      <c r="I482" s="226">
        <v>0</v>
      </c>
      <c r="J482" s="226">
        <v>0</v>
      </c>
      <c r="K482" s="226">
        <v>0</v>
      </c>
      <c r="L482" s="226">
        <v>0</v>
      </c>
      <c r="M482" s="226">
        <v>0</v>
      </c>
      <c r="N482" s="226">
        <v>0</v>
      </c>
      <c r="O482" s="226">
        <v>0</v>
      </c>
      <c r="P482" s="226" t="s">
        <v>847</v>
      </c>
      <c r="S482" s="226">
        <v>2</v>
      </c>
      <c r="T482" s="226">
        <v>98202</v>
      </c>
      <c r="U482" s="226">
        <v>0</v>
      </c>
      <c r="V482" s="226">
        <v>98202</v>
      </c>
    </row>
    <row r="483" spans="1:22" ht="25.5" hidden="1">
      <c r="A483" s="370" t="s">
        <v>383</v>
      </c>
      <c r="B483" s="372" t="s">
        <v>1150</v>
      </c>
      <c r="C483" s="373"/>
      <c r="D483" s="373"/>
      <c r="E483" s="373"/>
    </row>
    <row r="484" spans="1:22" ht="25.5" hidden="1">
      <c r="A484" s="370" t="s">
        <v>1139</v>
      </c>
      <c r="B484" s="372" t="s">
        <v>1151</v>
      </c>
      <c r="C484" s="373"/>
      <c r="D484" s="373"/>
      <c r="E484" s="373"/>
    </row>
    <row r="485" spans="1:22" hidden="1">
      <c r="A485" s="370" t="s">
        <v>393</v>
      </c>
      <c r="B485" s="372" t="s">
        <v>1152</v>
      </c>
      <c r="C485" s="373">
        <v>0</v>
      </c>
      <c r="D485" s="373">
        <v>0</v>
      </c>
      <c r="E485" s="373"/>
      <c r="G485" s="226">
        <v>0</v>
      </c>
      <c r="H485" s="226">
        <v>-577700</v>
      </c>
      <c r="I485" s="226">
        <v>0</v>
      </c>
      <c r="J485" s="226">
        <v>0</v>
      </c>
      <c r="K485" s="226">
        <v>0</v>
      </c>
      <c r="L485" s="226">
        <v>0</v>
      </c>
      <c r="M485" s="226">
        <v>0</v>
      </c>
      <c r="N485" s="226">
        <v>0</v>
      </c>
      <c r="O485" s="226">
        <v>0</v>
      </c>
      <c r="P485" s="226" t="s">
        <v>847</v>
      </c>
      <c r="S485" s="226">
        <v>2</v>
      </c>
      <c r="T485" s="226">
        <v>98203</v>
      </c>
      <c r="U485" s="226">
        <v>0</v>
      </c>
      <c r="V485" s="226">
        <v>98203</v>
      </c>
    </row>
    <row r="486" spans="1:22" ht="25.5" hidden="1">
      <c r="A486" s="370" t="s">
        <v>1153</v>
      </c>
      <c r="B486" s="372" t="s">
        <v>1154</v>
      </c>
      <c r="C486" s="373">
        <f>C487+C488</f>
        <v>0</v>
      </c>
      <c r="D486" s="373">
        <f>D487+D488</f>
        <v>0</v>
      </c>
      <c r="E486" s="373"/>
      <c r="G486" s="226">
        <v>0</v>
      </c>
      <c r="H486" s="226">
        <v>-595425</v>
      </c>
      <c r="I486" s="226">
        <v>0</v>
      </c>
      <c r="J486" s="226">
        <v>0</v>
      </c>
      <c r="K486" s="226">
        <v>0</v>
      </c>
      <c r="L486" s="226">
        <v>0</v>
      </c>
      <c r="M486" s="226">
        <v>0</v>
      </c>
      <c r="N486" s="226">
        <v>0</v>
      </c>
      <c r="O486" s="226">
        <v>0</v>
      </c>
      <c r="P486" s="226" t="s">
        <v>847</v>
      </c>
      <c r="S486" s="226">
        <v>1</v>
      </c>
      <c r="T486" s="226">
        <v>98204</v>
      </c>
      <c r="U486" s="226">
        <v>0</v>
      </c>
      <c r="V486" s="226">
        <v>98204</v>
      </c>
    </row>
    <row r="487" spans="1:22" ht="25.5" hidden="1">
      <c r="A487" s="370" t="s">
        <v>383</v>
      </c>
      <c r="B487" s="372" t="s">
        <v>1155</v>
      </c>
      <c r="C487" s="373"/>
      <c r="D487" s="373"/>
      <c r="E487" s="373"/>
      <c r="G487" s="226">
        <v>0</v>
      </c>
      <c r="H487" s="226">
        <v>-197266</v>
      </c>
      <c r="I487" s="226">
        <v>0</v>
      </c>
      <c r="J487" s="226">
        <v>0</v>
      </c>
      <c r="K487" s="226">
        <v>0</v>
      </c>
      <c r="L487" s="226">
        <v>0</v>
      </c>
      <c r="M487" s="226">
        <v>0</v>
      </c>
      <c r="N487" s="226">
        <v>0</v>
      </c>
      <c r="O487" s="226">
        <v>0</v>
      </c>
      <c r="P487" s="226" t="s">
        <v>847</v>
      </c>
      <c r="S487" s="226">
        <v>2</v>
      </c>
      <c r="T487" s="226">
        <v>98205</v>
      </c>
      <c r="U487" s="226">
        <v>0</v>
      </c>
      <c r="V487" s="226">
        <v>98205</v>
      </c>
    </row>
    <row r="488" spans="1:22" ht="25.5" hidden="1">
      <c r="A488" s="370" t="s">
        <v>1156</v>
      </c>
      <c r="B488" s="372" t="s">
        <v>1157</v>
      </c>
      <c r="C488" s="373"/>
      <c r="D488" s="373"/>
      <c r="E488" s="373"/>
      <c r="G488" s="226">
        <v>0</v>
      </c>
      <c r="H488" s="226">
        <v>-398159</v>
      </c>
      <c r="I488" s="226">
        <v>0</v>
      </c>
      <c r="J488" s="226">
        <v>0</v>
      </c>
      <c r="K488" s="226">
        <v>0</v>
      </c>
      <c r="L488" s="226">
        <v>0</v>
      </c>
      <c r="M488" s="226">
        <v>0</v>
      </c>
      <c r="N488" s="226">
        <v>0</v>
      </c>
      <c r="O488" s="226">
        <v>0</v>
      </c>
      <c r="P488" s="226" t="s">
        <v>847</v>
      </c>
      <c r="S488" s="226">
        <v>2</v>
      </c>
      <c r="T488" s="226">
        <v>98206</v>
      </c>
      <c r="U488" s="226">
        <v>0</v>
      </c>
      <c r="V488" s="226">
        <v>98206</v>
      </c>
    </row>
    <row r="489" spans="1:22" hidden="1">
      <c r="A489" s="370" t="s">
        <v>393</v>
      </c>
      <c r="B489" s="372" t="s">
        <v>1158</v>
      </c>
      <c r="C489" s="373">
        <v>0</v>
      </c>
      <c r="D489" s="373">
        <v>0</v>
      </c>
      <c r="E489" s="373"/>
      <c r="G489" s="226">
        <v>0</v>
      </c>
      <c r="H489" s="226">
        <v>0</v>
      </c>
      <c r="I489" s="226">
        <v>0</v>
      </c>
      <c r="J489" s="226">
        <v>0</v>
      </c>
      <c r="K489" s="226">
        <v>0</v>
      </c>
      <c r="L489" s="226">
        <v>0</v>
      </c>
      <c r="M489" s="226">
        <v>0</v>
      </c>
      <c r="N489" s="226">
        <v>0</v>
      </c>
      <c r="O489" s="226">
        <v>0</v>
      </c>
      <c r="P489" s="226" t="s">
        <v>847</v>
      </c>
      <c r="S489" s="226">
        <v>2</v>
      </c>
      <c r="T489" s="226">
        <v>98207</v>
      </c>
      <c r="U489" s="226">
        <v>0</v>
      </c>
      <c r="V489" s="226">
        <v>98207</v>
      </c>
    </row>
    <row r="490" spans="1:22" hidden="1">
      <c r="A490" s="370" t="s">
        <v>1159</v>
      </c>
      <c r="B490" s="372" t="s">
        <v>1160</v>
      </c>
      <c r="C490" s="373">
        <v>0</v>
      </c>
      <c r="D490" s="373">
        <v>0</v>
      </c>
      <c r="E490" s="373"/>
      <c r="G490" s="226">
        <v>0</v>
      </c>
      <c r="H490" s="226">
        <v>0</v>
      </c>
      <c r="I490" s="226">
        <v>0</v>
      </c>
      <c r="J490" s="226">
        <v>0</v>
      </c>
      <c r="K490" s="226">
        <v>0</v>
      </c>
      <c r="L490" s="226">
        <v>0</v>
      </c>
      <c r="M490" s="226">
        <v>0</v>
      </c>
      <c r="N490" s="226">
        <v>0</v>
      </c>
      <c r="O490" s="226">
        <v>0</v>
      </c>
      <c r="P490" s="226" t="s">
        <v>847</v>
      </c>
      <c r="S490" s="226">
        <v>1</v>
      </c>
      <c r="T490" s="226">
        <v>98208</v>
      </c>
      <c r="U490" s="226">
        <v>0</v>
      </c>
      <c r="V490" s="226">
        <v>98208</v>
      </c>
    </row>
    <row r="491" spans="1:22" ht="25.5" hidden="1">
      <c r="A491" s="370" t="s">
        <v>383</v>
      </c>
      <c r="B491" s="372" t="s">
        <v>1161</v>
      </c>
      <c r="C491" s="373">
        <v>0</v>
      </c>
      <c r="D491" s="373">
        <v>0</v>
      </c>
      <c r="E491" s="373"/>
      <c r="G491" s="226">
        <v>0</v>
      </c>
      <c r="H491" s="226">
        <v>0</v>
      </c>
      <c r="I491" s="226">
        <v>0</v>
      </c>
      <c r="J491" s="226">
        <v>0</v>
      </c>
      <c r="K491" s="226">
        <v>0</v>
      </c>
      <c r="L491" s="226">
        <v>0</v>
      </c>
      <c r="M491" s="226">
        <v>0</v>
      </c>
      <c r="N491" s="226">
        <v>0</v>
      </c>
      <c r="O491" s="226">
        <v>0</v>
      </c>
      <c r="P491" s="226" t="s">
        <v>847</v>
      </c>
      <c r="S491" s="226">
        <v>2</v>
      </c>
      <c r="T491" s="226">
        <v>98209</v>
      </c>
      <c r="U491" s="226">
        <v>0</v>
      </c>
      <c r="V491" s="226">
        <v>98209</v>
      </c>
    </row>
    <row r="492" spans="1:22" ht="25.5" hidden="1">
      <c r="A492" s="370" t="s">
        <v>1139</v>
      </c>
      <c r="B492" s="372" t="s">
        <v>1162</v>
      </c>
      <c r="C492" s="373">
        <v>0</v>
      </c>
      <c r="D492" s="373">
        <v>0</v>
      </c>
      <c r="E492" s="373"/>
      <c r="G492" s="226">
        <v>0</v>
      </c>
      <c r="H492" s="226">
        <v>0</v>
      </c>
      <c r="I492" s="226">
        <v>0</v>
      </c>
      <c r="J492" s="226">
        <v>0</v>
      </c>
      <c r="K492" s="226">
        <v>0</v>
      </c>
      <c r="L492" s="226">
        <v>0</v>
      </c>
      <c r="M492" s="226">
        <v>0</v>
      </c>
      <c r="N492" s="226">
        <v>0</v>
      </c>
      <c r="O492" s="226">
        <v>0</v>
      </c>
      <c r="P492" s="226" t="s">
        <v>847</v>
      </c>
      <c r="S492" s="226">
        <v>2</v>
      </c>
      <c r="T492" s="226">
        <v>98210</v>
      </c>
      <c r="U492" s="226">
        <v>0</v>
      </c>
      <c r="V492" s="226">
        <v>98210</v>
      </c>
    </row>
    <row r="493" spans="1:22" hidden="1">
      <c r="A493" s="370" t="s">
        <v>393</v>
      </c>
      <c r="B493" s="372" t="s">
        <v>1163</v>
      </c>
      <c r="C493" s="373">
        <v>0</v>
      </c>
      <c r="D493" s="373">
        <v>0</v>
      </c>
      <c r="E493" s="373"/>
      <c r="G493" s="226">
        <v>0</v>
      </c>
      <c r="H493" s="226">
        <v>0</v>
      </c>
      <c r="I493" s="226">
        <v>0</v>
      </c>
      <c r="J493" s="226">
        <v>0</v>
      </c>
      <c r="K493" s="226">
        <v>0</v>
      </c>
      <c r="L493" s="226">
        <v>0</v>
      </c>
      <c r="M493" s="226">
        <v>0</v>
      </c>
      <c r="N493" s="226">
        <v>0</v>
      </c>
      <c r="O493" s="226">
        <v>0</v>
      </c>
      <c r="P493" s="226" t="s">
        <v>847</v>
      </c>
      <c r="S493" s="226">
        <v>2</v>
      </c>
      <c r="T493" s="226">
        <v>98211</v>
      </c>
      <c r="U493" s="226">
        <v>0</v>
      </c>
      <c r="V493" s="226">
        <v>98211</v>
      </c>
    </row>
    <row r="494" spans="1:22" ht="25.5" hidden="1">
      <c r="A494" s="370" t="s">
        <v>1164</v>
      </c>
      <c r="B494" s="372" t="s">
        <v>1165</v>
      </c>
      <c r="C494" s="373">
        <v>0</v>
      </c>
      <c r="D494" s="373">
        <v>0</v>
      </c>
      <c r="E494" s="373"/>
      <c r="G494" s="226">
        <v>0</v>
      </c>
      <c r="H494" s="226">
        <v>0</v>
      </c>
      <c r="I494" s="226">
        <v>0</v>
      </c>
      <c r="J494" s="226">
        <v>0</v>
      </c>
      <c r="K494" s="226">
        <v>0</v>
      </c>
      <c r="L494" s="226">
        <v>0</v>
      </c>
      <c r="M494" s="226">
        <v>0</v>
      </c>
      <c r="N494" s="226">
        <v>0</v>
      </c>
      <c r="O494" s="226">
        <v>0</v>
      </c>
      <c r="P494" s="226" t="s">
        <v>847</v>
      </c>
      <c r="S494" s="226">
        <v>1</v>
      </c>
      <c r="T494" s="226">
        <v>98212</v>
      </c>
      <c r="U494" s="226">
        <v>0</v>
      </c>
      <c r="V494" s="226">
        <v>98212</v>
      </c>
    </row>
    <row r="495" spans="1:22" ht="25.5" hidden="1">
      <c r="A495" s="370" t="s">
        <v>383</v>
      </c>
      <c r="B495" s="372" t="s">
        <v>1166</v>
      </c>
      <c r="C495" s="373">
        <v>0</v>
      </c>
      <c r="D495" s="373">
        <v>0</v>
      </c>
      <c r="E495" s="373"/>
      <c r="G495" s="226">
        <v>0</v>
      </c>
      <c r="H495" s="226">
        <v>0</v>
      </c>
      <c r="I495" s="226">
        <v>0</v>
      </c>
      <c r="J495" s="226">
        <v>0</v>
      </c>
      <c r="K495" s="226">
        <v>0</v>
      </c>
      <c r="L495" s="226">
        <v>0</v>
      </c>
      <c r="M495" s="226">
        <v>0</v>
      </c>
      <c r="N495" s="226">
        <v>0</v>
      </c>
      <c r="O495" s="226">
        <v>0</v>
      </c>
      <c r="P495" s="226" t="s">
        <v>847</v>
      </c>
      <c r="S495" s="226">
        <v>2</v>
      </c>
      <c r="T495" s="226">
        <v>98213</v>
      </c>
      <c r="U495" s="226">
        <v>0</v>
      </c>
      <c r="V495" s="226">
        <v>98213</v>
      </c>
    </row>
    <row r="496" spans="1:22" ht="25.5" hidden="1">
      <c r="A496" s="370" t="s">
        <v>1139</v>
      </c>
      <c r="B496" s="372" t="s">
        <v>1167</v>
      </c>
      <c r="C496" s="373">
        <v>0</v>
      </c>
      <c r="D496" s="373">
        <v>0</v>
      </c>
      <c r="E496" s="373"/>
      <c r="G496" s="226">
        <v>0</v>
      </c>
      <c r="H496" s="226">
        <v>0</v>
      </c>
      <c r="I496" s="226">
        <v>0</v>
      </c>
      <c r="J496" s="226">
        <v>0</v>
      </c>
      <c r="K496" s="226">
        <v>0</v>
      </c>
      <c r="L496" s="226">
        <v>0</v>
      </c>
      <c r="M496" s="226">
        <v>0</v>
      </c>
      <c r="N496" s="226">
        <v>0</v>
      </c>
      <c r="O496" s="226">
        <v>0</v>
      </c>
      <c r="P496" s="226" t="s">
        <v>847</v>
      </c>
      <c r="S496" s="226">
        <v>2</v>
      </c>
      <c r="T496" s="226">
        <v>98214</v>
      </c>
      <c r="U496" s="226">
        <v>0</v>
      </c>
      <c r="V496" s="226">
        <v>98214</v>
      </c>
    </row>
    <row r="497" spans="1:22" hidden="1">
      <c r="A497" s="370" t="s">
        <v>393</v>
      </c>
      <c r="B497" s="372" t="s">
        <v>1168</v>
      </c>
      <c r="C497" s="373">
        <v>0</v>
      </c>
      <c r="D497" s="373">
        <v>0</v>
      </c>
      <c r="E497" s="373"/>
      <c r="G497" s="226">
        <v>0</v>
      </c>
      <c r="H497" s="226">
        <v>0</v>
      </c>
      <c r="I497" s="226">
        <v>0</v>
      </c>
      <c r="J497" s="226">
        <v>0</v>
      </c>
      <c r="K497" s="226">
        <v>0</v>
      </c>
      <c r="L497" s="226">
        <v>0</v>
      </c>
      <c r="M497" s="226">
        <v>0</v>
      </c>
      <c r="N497" s="226">
        <v>0</v>
      </c>
      <c r="O497" s="226">
        <v>0</v>
      </c>
      <c r="P497" s="226" t="s">
        <v>847</v>
      </c>
      <c r="S497" s="226">
        <v>2</v>
      </c>
      <c r="T497" s="226">
        <v>98215</v>
      </c>
      <c r="U497" s="226">
        <v>0</v>
      </c>
      <c r="V497" s="226">
        <v>98215</v>
      </c>
    </row>
    <row r="498" spans="1:22" ht="25.5" hidden="1">
      <c r="A498" s="370" t="s">
        <v>1169</v>
      </c>
      <c r="B498" s="372" t="s">
        <v>1170</v>
      </c>
      <c r="C498" s="373">
        <f>C499+C501+C500</f>
        <v>0</v>
      </c>
      <c r="D498" s="373">
        <f>D499+D501+D500</f>
        <v>0</v>
      </c>
      <c r="E498" s="373">
        <f>E499+E501+E500</f>
        <v>0</v>
      </c>
      <c r="G498" s="226">
        <v>0</v>
      </c>
      <c r="H498" s="226">
        <v>0</v>
      </c>
      <c r="I498" s="226">
        <v>0</v>
      </c>
      <c r="J498" s="226">
        <v>0</v>
      </c>
      <c r="K498" s="226">
        <v>0</v>
      </c>
      <c r="L498" s="226">
        <v>0</v>
      </c>
      <c r="M498" s="226">
        <v>0</v>
      </c>
      <c r="N498" s="226">
        <v>0</v>
      </c>
      <c r="O498" s="226">
        <v>0</v>
      </c>
      <c r="P498" s="226" t="s">
        <v>847</v>
      </c>
      <c r="S498" s="226">
        <v>1</v>
      </c>
      <c r="T498" s="226">
        <v>98216</v>
      </c>
      <c r="U498" s="226">
        <v>0</v>
      </c>
      <c r="V498" s="226">
        <v>98216</v>
      </c>
    </row>
    <row r="499" spans="1:22" ht="25.5" hidden="1">
      <c r="A499" s="370" t="s">
        <v>383</v>
      </c>
      <c r="B499" s="372" t="s">
        <v>1171</v>
      </c>
      <c r="C499" s="373"/>
      <c r="D499" s="373"/>
      <c r="E499" s="373"/>
      <c r="G499" s="226">
        <v>0</v>
      </c>
      <c r="H499" s="226">
        <v>0</v>
      </c>
      <c r="I499" s="226">
        <v>0</v>
      </c>
      <c r="J499" s="226">
        <v>0</v>
      </c>
      <c r="K499" s="226">
        <v>0</v>
      </c>
      <c r="L499" s="226">
        <v>0</v>
      </c>
      <c r="M499" s="226">
        <v>0</v>
      </c>
      <c r="N499" s="226">
        <v>0</v>
      </c>
      <c r="O499" s="226">
        <v>0</v>
      </c>
      <c r="P499" s="226" t="s">
        <v>847</v>
      </c>
      <c r="S499" s="226">
        <v>2</v>
      </c>
      <c r="T499" s="226">
        <v>98217</v>
      </c>
      <c r="U499" s="226">
        <v>0</v>
      </c>
      <c r="V499" s="226">
        <v>98217</v>
      </c>
    </row>
    <row r="500" spans="1:22" ht="25.5" hidden="1">
      <c r="A500" s="370" t="s">
        <v>1139</v>
      </c>
      <c r="B500" s="372" t="s">
        <v>1172</v>
      </c>
      <c r="C500" s="373"/>
      <c r="D500" s="373"/>
      <c r="E500" s="373">
        <v>0</v>
      </c>
      <c r="G500" s="226">
        <v>0</v>
      </c>
      <c r="H500" s="226">
        <v>0</v>
      </c>
      <c r="I500" s="226">
        <v>0</v>
      </c>
      <c r="J500" s="226">
        <v>0</v>
      </c>
      <c r="K500" s="226">
        <v>0</v>
      </c>
      <c r="L500" s="226">
        <v>0</v>
      </c>
      <c r="M500" s="226">
        <v>0</v>
      </c>
      <c r="N500" s="226">
        <v>0</v>
      </c>
      <c r="O500" s="226">
        <v>0</v>
      </c>
      <c r="P500" s="226" t="s">
        <v>847</v>
      </c>
      <c r="S500" s="226">
        <v>2</v>
      </c>
      <c r="T500" s="226">
        <v>98218</v>
      </c>
      <c r="U500" s="226">
        <v>0</v>
      </c>
      <c r="V500" s="226">
        <v>98218</v>
      </c>
    </row>
    <row r="501" spans="1:22" hidden="1">
      <c r="A501" s="370" t="s">
        <v>393</v>
      </c>
      <c r="B501" s="372" t="s">
        <v>1173</v>
      </c>
      <c r="C501" s="373"/>
      <c r="D501" s="373"/>
      <c r="E501" s="373"/>
      <c r="G501" s="226">
        <v>0</v>
      </c>
      <c r="H501" s="226">
        <v>0</v>
      </c>
      <c r="I501" s="226">
        <v>0</v>
      </c>
      <c r="J501" s="226">
        <v>0</v>
      </c>
      <c r="K501" s="226">
        <v>0</v>
      </c>
      <c r="L501" s="226">
        <v>0</v>
      </c>
      <c r="M501" s="226">
        <v>0</v>
      </c>
      <c r="N501" s="226">
        <v>0</v>
      </c>
      <c r="O501" s="226">
        <v>0</v>
      </c>
      <c r="P501" s="226" t="s">
        <v>847</v>
      </c>
      <c r="S501" s="226">
        <v>2</v>
      </c>
      <c r="T501" s="226">
        <v>98219</v>
      </c>
      <c r="U501" s="226">
        <v>0</v>
      </c>
      <c r="V501" s="226">
        <v>98219</v>
      </c>
    </row>
    <row r="502" spans="1:22" ht="25.5" hidden="1">
      <c r="A502" s="370" t="s">
        <v>1174</v>
      </c>
      <c r="B502" s="372" t="s">
        <v>1175</v>
      </c>
      <c r="C502" s="373">
        <f>C503+C504+C505</f>
        <v>0</v>
      </c>
      <c r="D502" s="373">
        <f>D503+D504+D505</f>
        <v>0</v>
      </c>
      <c r="E502" s="373">
        <f>E503+E504+E505</f>
        <v>0</v>
      </c>
      <c r="G502" s="226">
        <v>0</v>
      </c>
      <c r="H502" s="226">
        <v>0</v>
      </c>
      <c r="I502" s="226">
        <v>0</v>
      </c>
      <c r="J502" s="226">
        <v>0</v>
      </c>
      <c r="K502" s="226">
        <v>0</v>
      </c>
      <c r="L502" s="226">
        <v>0</v>
      </c>
      <c r="M502" s="226">
        <v>0</v>
      </c>
      <c r="N502" s="226">
        <v>0</v>
      </c>
      <c r="O502" s="226">
        <v>0</v>
      </c>
      <c r="P502" s="226" t="s">
        <v>847</v>
      </c>
      <c r="S502" s="226">
        <v>1</v>
      </c>
      <c r="T502" s="226">
        <v>98220</v>
      </c>
      <c r="U502" s="226">
        <v>0</v>
      </c>
      <c r="V502" s="226">
        <v>98220</v>
      </c>
    </row>
    <row r="503" spans="1:22" ht="25.5" hidden="1">
      <c r="A503" s="370" t="s">
        <v>383</v>
      </c>
      <c r="B503" s="372" t="s">
        <v>1176</v>
      </c>
      <c r="C503" s="373">
        <v>0</v>
      </c>
      <c r="D503" s="373">
        <v>0</v>
      </c>
      <c r="E503" s="373"/>
      <c r="G503" s="226">
        <v>0</v>
      </c>
      <c r="H503" s="226">
        <v>0</v>
      </c>
      <c r="I503" s="226">
        <v>0</v>
      </c>
      <c r="J503" s="226">
        <v>0</v>
      </c>
      <c r="K503" s="226">
        <v>0</v>
      </c>
      <c r="L503" s="226">
        <v>0</v>
      </c>
      <c r="M503" s="226">
        <v>0</v>
      </c>
      <c r="N503" s="226">
        <v>0</v>
      </c>
      <c r="O503" s="226">
        <v>0</v>
      </c>
      <c r="P503" s="226" t="s">
        <v>847</v>
      </c>
      <c r="S503" s="226">
        <v>2</v>
      </c>
      <c r="T503" s="226">
        <v>98221</v>
      </c>
      <c r="U503" s="226">
        <v>0</v>
      </c>
      <c r="V503" s="226">
        <v>98221</v>
      </c>
    </row>
    <row r="504" spans="1:22" ht="25.5" hidden="1">
      <c r="A504" s="370" t="s">
        <v>1139</v>
      </c>
      <c r="B504" s="372" t="s">
        <v>1177</v>
      </c>
      <c r="C504" s="373"/>
      <c r="D504" s="373"/>
      <c r="E504" s="373"/>
      <c r="G504" s="226">
        <v>0</v>
      </c>
      <c r="H504" s="226">
        <v>0</v>
      </c>
      <c r="I504" s="226">
        <v>0</v>
      </c>
      <c r="J504" s="226">
        <v>0</v>
      </c>
      <c r="K504" s="226">
        <v>0</v>
      </c>
      <c r="L504" s="226">
        <v>0</v>
      </c>
      <c r="M504" s="226">
        <v>0</v>
      </c>
      <c r="N504" s="226">
        <v>0</v>
      </c>
      <c r="O504" s="226">
        <v>0</v>
      </c>
      <c r="P504" s="226" t="s">
        <v>847</v>
      </c>
      <c r="S504" s="226">
        <v>2</v>
      </c>
      <c r="T504" s="226">
        <v>98222</v>
      </c>
      <c r="U504" s="226">
        <v>0</v>
      </c>
      <c r="V504" s="226">
        <v>98222</v>
      </c>
    </row>
    <row r="505" spans="1:22" hidden="1">
      <c r="A505" s="370" t="s">
        <v>393</v>
      </c>
      <c r="B505" s="372" t="s">
        <v>1178</v>
      </c>
      <c r="C505" s="373">
        <v>0</v>
      </c>
      <c r="D505" s="373">
        <v>0</v>
      </c>
      <c r="E505" s="373"/>
      <c r="G505" s="226">
        <v>0</v>
      </c>
      <c r="H505" s="226">
        <v>0</v>
      </c>
      <c r="I505" s="226">
        <v>0</v>
      </c>
      <c r="J505" s="226">
        <v>0</v>
      </c>
      <c r="K505" s="226">
        <v>0</v>
      </c>
      <c r="L505" s="226">
        <v>0</v>
      </c>
      <c r="M505" s="226">
        <v>0</v>
      </c>
      <c r="N505" s="226">
        <v>0</v>
      </c>
      <c r="O505" s="226">
        <v>0</v>
      </c>
      <c r="P505" s="226" t="s">
        <v>847</v>
      </c>
      <c r="S505" s="226">
        <v>2</v>
      </c>
      <c r="T505" s="226">
        <v>98223</v>
      </c>
      <c r="U505" s="226">
        <v>0</v>
      </c>
      <c r="V505" s="226">
        <v>98223</v>
      </c>
    </row>
    <row r="506" spans="1:22" ht="25.5" hidden="1">
      <c r="A506" s="370" t="s">
        <v>1179</v>
      </c>
      <c r="B506" s="372" t="s">
        <v>1180</v>
      </c>
      <c r="C506" s="373">
        <f>C507</f>
        <v>0</v>
      </c>
      <c r="D506" s="373">
        <f>D507</f>
        <v>0</v>
      </c>
      <c r="E506" s="373"/>
      <c r="G506" s="226">
        <v>0</v>
      </c>
      <c r="H506" s="226">
        <v>0</v>
      </c>
      <c r="I506" s="226">
        <v>0</v>
      </c>
      <c r="J506" s="226">
        <v>0</v>
      </c>
      <c r="K506" s="226">
        <v>0</v>
      </c>
      <c r="L506" s="226">
        <v>0</v>
      </c>
      <c r="M506" s="226">
        <v>0</v>
      </c>
      <c r="N506" s="226">
        <v>0</v>
      </c>
      <c r="O506" s="226">
        <v>0</v>
      </c>
      <c r="P506" s="226" t="s">
        <v>847</v>
      </c>
      <c r="S506" s="226">
        <v>1</v>
      </c>
      <c r="T506" s="226">
        <v>98224</v>
      </c>
      <c r="U506" s="226">
        <v>0</v>
      </c>
      <c r="V506" s="226">
        <v>98224</v>
      </c>
    </row>
    <row r="507" spans="1:22" ht="25.5" hidden="1">
      <c r="A507" s="370" t="s">
        <v>383</v>
      </c>
      <c r="B507" s="371">
        <v>45021601</v>
      </c>
      <c r="C507" s="373"/>
      <c r="D507" s="373"/>
      <c r="E507" s="373"/>
      <c r="G507" s="226">
        <v>0</v>
      </c>
      <c r="H507" s="226">
        <v>0</v>
      </c>
      <c r="I507" s="226">
        <v>0</v>
      </c>
      <c r="J507" s="226">
        <v>0</v>
      </c>
      <c r="K507" s="226">
        <v>0</v>
      </c>
      <c r="L507" s="226">
        <v>0</v>
      </c>
      <c r="M507" s="226">
        <v>0</v>
      </c>
      <c r="N507" s="226">
        <v>0</v>
      </c>
      <c r="O507" s="226">
        <v>0</v>
      </c>
      <c r="P507" s="226" t="s">
        <v>847</v>
      </c>
      <c r="S507" s="226">
        <v>2</v>
      </c>
      <c r="T507" s="226">
        <v>98225</v>
      </c>
      <c r="U507" s="226">
        <v>0</v>
      </c>
      <c r="V507" s="226">
        <v>98225</v>
      </c>
    </row>
    <row r="508" spans="1:22" ht="25.5" hidden="1">
      <c r="A508" s="370" t="s">
        <v>383</v>
      </c>
      <c r="B508" s="371">
        <v>45021601</v>
      </c>
      <c r="C508" s="373">
        <v>0</v>
      </c>
      <c r="D508" s="373">
        <v>0</v>
      </c>
      <c r="E508" s="373"/>
      <c r="G508" s="226">
        <v>0</v>
      </c>
      <c r="H508" s="226">
        <v>0</v>
      </c>
      <c r="I508" s="226">
        <v>0</v>
      </c>
      <c r="J508" s="226">
        <v>0</v>
      </c>
      <c r="K508" s="226">
        <v>0</v>
      </c>
      <c r="L508" s="226">
        <v>0</v>
      </c>
      <c r="M508" s="226">
        <v>0</v>
      </c>
      <c r="N508" s="226">
        <v>0</v>
      </c>
      <c r="O508" s="226">
        <v>0</v>
      </c>
      <c r="P508" s="226" t="s">
        <v>847</v>
      </c>
      <c r="S508" s="226">
        <v>2</v>
      </c>
      <c r="T508" s="226">
        <v>98226</v>
      </c>
      <c r="U508" s="226">
        <v>0</v>
      </c>
      <c r="V508" s="226">
        <v>98226</v>
      </c>
    </row>
    <row r="509" spans="1:22" hidden="1">
      <c r="A509" s="370" t="s">
        <v>393</v>
      </c>
      <c r="B509" s="372" t="s">
        <v>1181</v>
      </c>
      <c r="C509" s="373">
        <v>0</v>
      </c>
      <c r="D509" s="373">
        <v>0</v>
      </c>
      <c r="E509" s="373"/>
      <c r="G509" s="226">
        <v>0</v>
      </c>
      <c r="H509" s="226">
        <v>0</v>
      </c>
      <c r="I509" s="226">
        <v>0</v>
      </c>
      <c r="J509" s="226">
        <v>0</v>
      </c>
      <c r="K509" s="226">
        <v>0</v>
      </c>
      <c r="L509" s="226">
        <v>0</v>
      </c>
      <c r="M509" s="226">
        <v>0</v>
      </c>
      <c r="N509" s="226">
        <v>0</v>
      </c>
      <c r="O509" s="226">
        <v>0</v>
      </c>
      <c r="P509" s="226" t="s">
        <v>847</v>
      </c>
      <c r="S509" s="226">
        <v>2</v>
      </c>
      <c r="T509" s="226">
        <v>98227</v>
      </c>
      <c r="U509" s="226">
        <v>0</v>
      </c>
      <c r="V509" s="226">
        <v>98227</v>
      </c>
    </row>
    <row r="510" spans="1:22" hidden="1">
      <c r="A510" s="370" t="s">
        <v>1182</v>
      </c>
      <c r="B510" s="372" t="s">
        <v>1183</v>
      </c>
      <c r="C510" s="373">
        <f>C511+C512+C513</f>
        <v>0</v>
      </c>
      <c r="D510" s="373"/>
      <c r="E510" s="373">
        <f>E511+E512+E513</f>
        <v>0</v>
      </c>
      <c r="G510" s="226">
        <v>0</v>
      </c>
      <c r="H510" s="226">
        <v>0</v>
      </c>
      <c r="I510" s="226">
        <v>0</v>
      </c>
      <c r="J510" s="226">
        <v>0</v>
      </c>
      <c r="K510" s="226">
        <v>0</v>
      </c>
      <c r="L510" s="226">
        <v>0</v>
      </c>
      <c r="M510" s="226">
        <v>0</v>
      </c>
      <c r="N510" s="226">
        <v>0</v>
      </c>
      <c r="O510" s="226">
        <v>0</v>
      </c>
      <c r="P510" s="226" t="s">
        <v>847</v>
      </c>
      <c r="S510" s="226">
        <v>1</v>
      </c>
      <c r="T510" s="226">
        <v>98228</v>
      </c>
      <c r="U510" s="226">
        <v>0</v>
      </c>
      <c r="V510" s="226">
        <v>98228</v>
      </c>
    </row>
    <row r="511" spans="1:22" ht="25.5" hidden="1">
      <c r="A511" s="370" t="s">
        <v>383</v>
      </c>
      <c r="B511" s="372" t="s">
        <v>1184</v>
      </c>
      <c r="C511" s="373"/>
      <c r="D511" s="373"/>
      <c r="E511" s="373"/>
      <c r="G511" s="226">
        <v>0</v>
      </c>
      <c r="H511" s="226">
        <v>0</v>
      </c>
      <c r="I511" s="226">
        <v>0</v>
      </c>
      <c r="J511" s="226">
        <v>0</v>
      </c>
      <c r="K511" s="226">
        <v>0</v>
      </c>
      <c r="L511" s="226">
        <v>0</v>
      </c>
      <c r="M511" s="226">
        <v>0</v>
      </c>
      <c r="N511" s="226">
        <v>0</v>
      </c>
      <c r="O511" s="226">
        <v>0</v>
      </c>
      <c r="P511" s="226" t="s">
        <v>847</v>
      </c>
      <c r="S511" s="226">
        <v>2</v>
      </c>
      <c r="T511" s="226">
        <v>98229</v>
      </c>
      <c r="U511" s="226">
        <v>0</v>
      </c>
      <c r="V511" s="226">
        <v>98229</v>
      </c>
    </row>
    <row r="512" spans="1:22" ht="25.5" hidden="1">
      <c r="A512" s="370" t="s">
        <v>1139</v>
      </c>
      <c r="B512" s="372" t="s">
        <v>1185</v>
      </c>
      <c r="C512" s="373">
        <v>0</v>
      </c>
      <c r="D512" s="373">
        <v>0</v>
      </c>
      <c r="E512" s="373"/>
      <c r="G512" s="226">
        <v>0</v>
      </c>
      <c r="H512" s="226">
        <v>0</v>
      </c>
      <c r="I512" s="226">
        <v>0</v>
      </c>
      <c r="J512" s="226">
        <v>0</v>
      </c>
      <c r="K512" s="226">
        <v>0</v>
      </c>
      <c r="L512" s="226">
        <v>0</v>
      </c>
      <c r="M512" s="226">
        <v>0</v>
      </c>
      <c r="N512" s="226">
        <v>0</v>
      </c>
      <c r="O512" s="226">
        <v>0</v>
      </c>
      <c r="P512" s="226" t="s">
        <v>847</v>
      </c>
      <c r="S512" s="226">
        <v>2</v>
      </c>
      <c r="T512" s="226">
        <v>98230</v>
      </c>
      <c r="U512" s="226">
        <v>0</v>
      </c>
      <c r="V512" s="226">
        <v>98230</v>
      </c>
    </row>
    <row r="513" spans="1:22" hidden="1">
      <c r="A513" s="370" t="s">
        <v>1186</v>
      </c>
      <c r="B513" s="372" t="s">
        <v>1187</v>
      </c>
      <c r="C513" s="373"/>
      <c r="D513" s="373"/>
      <c r="E513" s="373">
        <v>0</v>
      </c>
      <c r="G513" s="226">
        <v>0</v>
      </c>
      <c r="H513" s="226">
        <v>0</v>
      </c>
      <c r="I513" s="226">
        <v>0</v>
      </c>
      <c r="J513" s="226">
        <v>0</v>
      </c>
      <c r="K513" s="226">
        <v>0</v>
      </c>
      <c r="L513" s="226">
        <v>0</v>
      </c>
      <c r="M513" s="226">
        <v>0</v>
      </c>
      <c r="N513" s="226">
        <v>0</v>
      </c>
      <c r="O513" s="226">
        <v>0</v>
      </c>
      <c r="P513" s="226" t="s">
        <v>847</v>
      </c>
      <c r="S513" s="226">
        <v>2</v>
      </c>
      <c r="T513" s="226">
        <v>98231</v>
      </c>
      <c r="U513" s="226">
        <v>0</v>
      </c>
      <c r="V513" s="226">
        <v>98231</v>
      </c>
    </row>
    <row r="514" spans="1:22" ht="25.5" hidden="1">
      <c r="A514" s="370" t="s">
        <v>1188</v>
      </c>
      <c r="B514" s="372" t="s">
        <v>1189</v>
      </c>
      <c r="C514" s="373">
        <v>0</v>
      </c>
      <c r="D514" s="373">
        <v>0</v>
      </c>
      <c r="E514" s="373"/>
      <c r="G514" s="226">
        <v>0</v>
      </c>
      <c r="H514" s="226">
        <v>0</v>
      </c>
      <c r="I514" s="226">
        <v>0</v>
      </c>
      <c r="J514" s="226">
        <v>0</v>
      </c>
      <c r="K514" s="226">
        <v>0</v>
      </c>
      <c r="L514" s="226">
        <v>0</v>
      </c>
      <c r="M514" s="226">
        <v>0</v>
      </c>
      <c r="N514" s="226">
        <v>0</v>
      </c>
      <c r="O514" s="226">
        <v>0</v>
      </c>
      <c r="P514" s="226" t="s">
        <v>847</v>
      </c>
      <c r="S514" s="226">
        <v>1</v>
      </c>
      <c r="T514" s="226">
        <v>98232</v>
      </c>
      <c r="U514" s="226">
        <v>0</v>
      </c>
      <c r="V514" s="226">
        <v>98232</v>
      </c>
    </row>
    <row r="515" spans="1:22" ht="25.5" hidden="1">
      <c r="A515" s="370" t="s">
        <v>383</v>
      </c>
      <c r="B515" s="372" t="s">
        <v>1190</v>
      </c>
      <c r="C515" s="373">
        <v>0</v>
      </c>
      <c r="D515" s="373">
        <v>0</v>
      </c>
      <c r="E515" s="373"/>
      <c r="G515" s="226">
        <v>0</v>
      </c>
      <c r="H515" s="226">
        <v>0</v>
      </c>
      <c r="I515" s="226">
        <v>0</v>
      </c>
      <c r="J515" s="226">
        <v>0</v>
      </c>
      <c r="K515" s="226">
        <v>0</v>
      </c>
      <c r="L515" s="226">
        <v>0</v>
      </c>
      <c r="M515" s="226">
        <v>0</v>
      </c>
      <c r="N515" s="226">
        <v>0</v>
      </c>
      <c r="O515" s="226">
        <v>0</v>
      </c>
      <c r="P515" s="226" t="s">
        <v>847</v>
      </c>
      <c r="S515" s="226">
        <v>2</v>
      </c>
      <c r="T515" s="226">
        <v>98233</v>
      </c>
      <c r="U515" s="226">
        <v>0</v>
      </c>
      <c r="V515" s="226">
        <v>98233</v>
      </c>
    </row>
    <row r="516" spans="1:22" ht="25.5" hidden="1">
      <c r="A516" s="370" t="s">
        <v>1139</v>
      </c>
      <c r="B516" s="372" t="s">
        <v>1191</v>
      </c>
      <c r="C516" s="373">
        <v>0</v>
      </c>
      <c r="D516" s="373">
        <v>0</v>
      </c>
      <c r="E516" s="373"/>
      <c r="G516" s="226">
        <v>0</v>
      </c>
      <c r="H516" s="226">
        <v>0</v>
      </c>
      <c r="I516" s="226">
        <v>0</v>
      </c>
      <c r="J516" s="226">
        <v>0</v>
      </c>
      <c r="K516" s="226">
        <v>0</v>
      </c>
      <c r="L516" s="226">
        <v>0</v>
      </c>
      <c r="M516" s="226">
        <v>0</v>
      </c>
      <c r="N516" s="226">
        <v>0</v>
      </c>
      <c r="O516" s="226">
        <v>0</v>
      </c>
      <c r="P516" s="226" t="s">
        <v>847</v>
      </c>
      <c r="S516" s="226">
        <v>2</v>
      </c>
      <c r="T516" s="226">
        <v>98234</v>
      </c>
      <c r="U516" s="226">
        <v>0</v>
      </c>
      <c r="V516" s="226">
        <v>98234</v>
      </c>
    </row>
    <row r="517" spans="1:22" ht="12" hidden="1" customHeight="1">
      <c r="A517" s="370" t="s">
        <v>1186</v>
      </c>
      <c r="B517" s="372" t="s">
        <v>1192</v>
      </c>
      <c r="C517" s="373">
        <v>0</v>
      </c>
      <c r="D517" s="373">
        <v>0</v>
      </c>
      <c r="E517" s="373"/>
      <c r="G517" s="226">
        <v>0</v>
      </c>
      <c r="H517" s="226">
        <v>0</v>
      </c>
      <c r="I517" s="226">
        <v>0</v>
      </c>
      <c r="J517" s="226">
        <v>0</v>
      </c>
      <c r="K517" s="226">
        <v>0</v>
      </c>
      <c r="L517" s="226">
        <v>0</v>
      </c>
      <c r="M517" s="226">
        <v>0</v>
      </c>
      <c r="N517" s="226">
        <v>0</v>
      </c>
      <c r="O517" s="226">
        <v>0</v>
      </c>
      <c r="P517" s="226" t="s">
        <v>847</v>
      </c>
      <c r="S517" s="226">
        <v>2</v>
      </c>
      <c r="T517" s="226">
        <v>98235</v>
      </c>
      <c r="U517" s="226">
        <v>0</v>
      </c>
      <c r="V517" s="226">
        <v>98235</v>
      </c>
    </row>
    <row r="518" spans="1:22" ht="12" hidden="1" customHeight="1">
      <c r="A518" s="370" t="s">
        <v>1193</v>
      </c>
      <c r="B518" s="371">
        <v>450300</v>
      </c>
      <c r="C518" s="373"/>
      <c r="D518" s="373"/>
      <c r="E518" s="373"/>
    </row>
    <row r="519" spans="1:22" hidden="1">
      <c r="A519" s="370"/>
      <c r="B519" s="371"/>
      <c r="C519" s="373"/>
      <c r="D519" s="373"/>
      <c r="E519" s="373"/>
      <c r="G519" s="226">
        <v>0</v>
      </c>
      <c r="H519" s="226">
        <v>0</v>
      </c>
      <c r="I519" s="226">
        <v>0</v>
      </c>
      <c r="J519" s="226">
        <v>0</v>
      </c>
      <c r="K519" s="226">
        <v>0</v>
      </c>
      <c r="L519" s="226">
        <v>0</v>
      </c>
      <c r="M519" s="226">
        <v>0</v>
      </c>
      <c r="N519" s="226">
        <v>0</v>
      </c>
      <c r="O519" s="226">
        <v>0</v>
      </c>
      <c r="P519" s="226" t="s">
        <v>847</v>
      </c>
      <c r="S519" s="226">
        <v>1</v>
      </c>
      <c r="T519" s="226">
        <v>98236</v>
      </c>
      <c r="U519" s="226">
        <v>0</v>
      </c>
      <c r="V519" s="226">
        <v>98236</v>
      </c>
    </row>
    <row r="520" spans="1:22" hidden="1">
      <c r="A520" s="370"/>
      <c r="B520" s="371"/>
      <c r="C520" s="373"/>
      <c r="D520" s="373"/>
      <c r="E520" s="373"/>
      <c r="G520" s="226">
        <v>0</v>
      </c>
      <c r="H520" s="226">
        <v>0</v>
      </c>
      <c r="I520" s="226">
        <v>0</v>
      </c>
      <c r="J520" s="226">
        <v>0</v>
      </c>
      <c r="K520" s="226">
        <v>0</v>
      </c>
      <c r="L520" s="226">
        <v>0</v>
      </c>
      <c r="M520" s="226">
        <v>0</v>
      </c>
      <c r="N520" s="226">
        <v>0</v>
      </c>
      <c r="O520" s="226">
        <v>0</v>
      </c>
      <c r="P520" s="226" t="s">
        <v>847</v>
      </c>
      <c r="S520" s="226">
        <v>2</v>
      </c>
      <c r="T520" s="226">
        <v>98237</v>
      </c>
      <c r="U520" s="226">
        <v>0</v>
      </c>
      <c r="V520" s="226">
        <v>98237</v>
      </c>
    </row>
    <row r="521" spans="1:22" ht="51">
      <c r="A521" s="370" t="s">
        <v>1196</v>
      </c>
      <c r="B521" s="385" t="s">
        <v>1463</v>
      </c>
      <c r="C521" s="373">
        <f>C522+C526+C530+C532+C536</f>
        <v>428922000</v>
      </c>
      <c r="D521" s="373">
        <f>D522+D526+D530+D532+D536</f>
        <v>465145000</v>
      </c>
      <c r="E521" s="373">
        <f>E522+E526+E530+E532+E536</f>
        <v>85040327</v>
      </c>
      <c r="G521" s="226">
        <v>0</v>
      </c>
      <c r="H521" s="226">
        <v>0</v>
      </c>
      <c r="I521" s="226">
        <v>0</v>
      </c>
      <c r="J521" s="226">
        <v>0</v>
      </c>
      <c r="K521" s="226">
        <v>0</v>
      </c>
      <c r="L521" s="226">
        <v>0</v>
      </c>
      <c r="M521" s="226">
        <v>0</v>
      </c>
      <c r="N521" s="226">
        <v>0</v>
      </c>
      <c r="O521" s="226">
        <v>0</v>
      </c>
      <c r="P521" s="226" t="s">
        <v>847</v>
      </c>
      <c r="S521" s="226">
        <v>2</v>
      </c>
      <c r="T521" s="226">
        <v>98238</v>
      </c>
      <c r="U521" s="226">
        <v>0</v>
      </c>
      <c r="V521" s="226">
        <v>98238</v>
      </c>
    </row>
    <row r="522" spans="1:22" ht="25.5">
      <c r="A522" s="370" t="s">
        <v>1136</v>
      </c>
      <c r="B522" s="385" t="s">
        <v>1464</v>
      </c>
      <c r="C522" s="373">
        <f>C523+C524+C525</f>
        <v>400333000</v>
      </c>
      <c r="D522" s="373">
        <f>D523+D524+D525</f>
        <v>417254000</v>
      </c>
      <c r="E522" s="373">
        <f>E523+E524+E525</f>
        <v>72089028</v>
      </c>
      <c r="G522" s="226">
        <v>0</v>
      </c>
      <c r="H522" s="226">
        <v>0</v>
      </c>
      <c r="I522" s="226">
        <v>0</v>
      </c>
      <c r="J522" s="226">
        <v>0</v>
      </c>
      <c r="K522" s="226">
        <v>0</v>
      </c>
      <c r="L522" s="226">
        <v>0</v>
      </c>
      <c r="M522" s="226">
        <v>0</v>
      </c>
      <c r="N522" s="226">
        <v>0</v>
      </c>
      <c r="O522" s="226">
        <v>0</v>
      </c>
      <c r="P522" s="226" t="s">
        <v>847</v>
      </c>
      <c r="S522" s="226">
        <v>2</v>
      </c>
      <c r="T522" s="226">
        <v>98239</v>
      </c>
      <c r="U522" s="226">
        <v>0</v>
      </c>
      <c r="V522" s="226">
        <v>98239</v>
      </c>
    </row>
    <row r="523" spans="1:22" ht="25.5">
      <c r="A523" s="370" t="s">
        <v>383</v>
      </c>
      <c r="B523" s="371" t="s">
        <v>1465</v>
      </c>
      <c r="C523" s="373">
        <f t="shared" ref="C523:E525" si="49">C241</f>
        <v>288732000</v>
      </c>
      <c r="D523" s="373">
        <f t="shared" si="49"/>
        <v>300322000</v>
      </c>
      <c r="E523" s="373">
        <f t="shared" si="49"/>
        <v>10107056</v>
      </c>
      <c r="G523" s="226">
        <v>0</v>
      </c>
      <c r="H523" s="226">
        <v>0</v>
      </c>
      <c r="I523" s="226">
        <v>0</v>
      </c>
      <c r="J523" s="226">
        <v>0</v>
      </c>
      <c r="K523" s="226">
        <v>0</v>
      </c>
      <c r="L523" s="226">
        <v>0</v>
      </c>
      <c r="M523" s="226">
        <v>0</v>
      </c>
      <c r="N523" s="226">
        <v>0</v>
      </c>
      <c r="O523" s="226">
        <v>0</v>
      </c>
      <c r="P523" s="226" t="s">
        <v>847</v>
      </c>
      <c r="S523" s="226">
        <v>1</v>
      </c>
      <c r="T523" s="226">
        <v>98240</v>
      </c>
      <c r="U523" s="226">
        <v>0</v>
      </c>
      <c r="V523" s="226">
        <v>98240</v>
      </c>
    </row>
    <row r="524" spans="1:22" ht="25.5">
      <c r="A524" s="370" t="s">
        <v>1139</v>
      </c>
      <c r="B524" s="371">
        <v>48020102</v>
      </c>
      <c r="C524" s="373">
        <f t="shared" si="49"/>
        <v>11268000</v>
      </c>
      <c r="D524" s="373">
        <f t="shared" si="49"/>
        <v>11268000</v>
      </c>
      <c r="E524" s="373">
        <f t="shared" si="49"/>
        <v>14973575</v>
      </c>
      <c r="G524" s="226">
        <v>0</v>
      </c>
      <c r="H524" s="226">
        <v>0</v>
      </c>
      <c r="I524" s="226">
        <v>0</v>
      </c>
      <c r="J524" s="226">
        <v>0</v>
      </c>
      <c r="K524" s="226">
        <v>0</v>
      </c>
      <c r="L524" s="226">
        <v>0</v>
      </c>
      <c r="M524" s="226">
        <v>0</v>
      </c>
      <c r="N524" s="226">
        <v>0</v>
      </c>
      <c r="O524" s="226">
        <v>0</v>
      </c>
      <c r="P524" s="226" t="s">
        <v>847</v>
      </c>
      <c r="S524" s="226">
        <v>2</v>
      </c>
      <c r="T524" s="226">
        <v>98241</v>
      </c>
      <c r="U524" s="226">
        <v>0</v>
      </c>
      <c r="V524" s="226">
        <v>98241</v>
      </c>
    </row>
    <row r="525" spans="1:22">
      <c r="A525" s="370" t="s">
        <v>393</v>
      </c>
      <c r="B525" s="371" t="s">
        <v>1466</v>
      </c>
      <c r="C525" s="373">
        <f t="shared" si="49"/>
        <v>100333000</v>
      </c>
      <c r="D525" s="373">
        <f t="shared" si="49"/>
        <v>105664000</v>
      </c>
      <c r="E525" s="373">
        <f t="shared" si="49"/>
        <v>47008397</v>
      </c>
      <c r="G525" s="226">
        <v>0</v>
      </c>
      <c r="H525" s="226">
        <v>0</v>
      </c>
      <c r="I525" s="226">
        <v>0</v>
      </c>
      <c r="J525" s="226">
        <v>0</v>
      </c>
      <c r="K525" s="226">
        <v>0</v>
      </c>
      <c r="L525" s="226">
        <v>0</v>
      </c>
      <c r="M525" s="226">
        <v>0</v>
      </c>
      <c r="N525" s="226">
        <v>0</v>
      </c>
      <c r="O525" s="226">
        <v>0</v>
      </c>
      <c r="P525" s="226" t="s">
        <v>847</v>
      </c>
      <c r="S525" s="226">
        <v>2</v>
      </c>
      <c r="T525" s="226">
        <v>98242</v>
      </c>
      <c r="U525" s="226">
        <v>0</v>
      </c>
      <c r="V525" s="226">
        <v>98242</v>
      </c>
    </row>
    <row r="526" spans="1:22">
      <c r="A526" s="370" t="s">
        <v>1197</v>
      </c>
      <c r="B526" s="371" t="s">
        <v>1467</v>
      </c>
      <c r="C526" s="373">
        <f>C529+C527+C528</f>
        <v>25643000</v>
      </c>
      <c r="D526" s="373">
        <f>D529+D527+D528</f>
        <v>26503000</v>
      </c>
      <c r="E526" s="373">
        <f>E529+E527+E528</f>
        <v>11137421</v>
      </c>
      <c r="G526" s="226">
        <v>0</v>
      </c>
      <c r="H526" s="226">
        <v>0</v>
      </c>
      <c r="I526" s="226">
        <v>0</v>
      </c>
      <c r="J526" s="226">
        <v>0</v>
      </c>
      <c r="K526" s="226">
        <v>0</v>
      </c>
      <c r="L526" s="226">
        <v>0</v>
      </c>
      <c r="M526" s="226">
        <v>0</v>
      </c>
      <c r="N526" s="226">
        <v>0</v>
      </c>
      <c r="O526" s="226">
        <v>0</v>
      </c>
      <c r="P526" s="226" t="s">
        <v>847</v>
      </c>
      <c r="S526" s="226">
        <v>2</v>
      </c>
      <c r="T526" s="226">
        <v>98243</v>
      </c>
      <c r="U526" s="226">
        <v>0</v>
      </c>
      <c r="V526" s="226">
        <v>98243</v>
      </c>
    </row>
    <row r="527" spans="1:22" ht="25.5">
      <c r="A527" s="370" t="s">
        <v>383</v>
      </c>
      <c r="B527" s="371" t="s">
        <v>1468</v>
      </c>
      <c r="C527" s="373">
        <f t="shared" ref="C527:E529" si="50">C245</f>
        <v>10000000</v>
      </c>
      <c r="D527" s="373">
        <f t="shared" si="50"/>
        <v>10612000</v>
      </c>
      <c r="E527" s="373">
        <f t="shared" si="50"/>
        <v>4684617</v>
      </c>
    </row>
    <row r="528" spans="1:22" ht="39" customHeight="1">
      <c r="A528" s="370" t="s">
        <v>1139</v>
      </c>
      <c r="B528" s="371" t="s">
        <v>1469</v>
      </c>
      <c r="C528" s="373">
        <f t="shared" si="50"/>
        <v>1643000</v>
      </c>
      <c r="D528" s="373">
        <f t="shared" si="50"/>
        <v>1643000</v>
      </c>
      <c r="E528" s="373">
        <f t="shared" si="50"/>
        <v>914634</v>
      </c>
    </row>
    <row r="529" spans="1:94">
      <c r="A529" s="370" t="s">
        <v>393</v>
      </c>
      <c r="B529" s="371" t="s">
        <v>1470</v>
      </c>
      <c r="C529" s="373">
        <f t="shared" si="50"/>
        <v>14000000</v>
      </c>
      <c r="D529" s="373">
        <f t="shared" si="50"/>
        <v>14248000</v>
      </c>
      <c r="E529" s="373">
        <f t="shared" si="50"/>
        <v>5538170</v>
      </c>
      <c r="F529" s="342">
        <f t="shared" ref="F529:BQ529" si="51">F530+F538+F544+F547+F548</f>
        <v>0</v>
      </c>
      <c r="G529" s="215">
        <f t="shared" si="51"/>
        <v>0</v>
      </c>
      <c r="H529" s="215">
        <f t="shared" si="51"/>
        <v>0</v>
      </c>
      <c r="I529" s="215">
        <f t="shared" si="51"/>
        <v>0</v>
      </c>
      <c r="J529" s="215">
        <f t="shared" si="51"/>
        <v>0</v>
      </c>
      <c r="K529" s="215">
        <f t="shared" si="51"/>
        <v>0</v>
      </c>
      <c r="L529" s="215">
        <f t="shared" si="51"/>
        <v>0</v>
      </c>
      <c r="M529" s="215">
        <f t="shared" si="51"/>
        <v>0</v>
      </c>
      <c r="N529" s="215">
        <f t="shared" si="51"/>
        <v>0</v>
      </c>
      <c r="O529" s="215">
        <f t="shared" si="51"/>
        <v>0</v>
      </c>
      <c r="P529" s="215">
        <f t="shared" si="51"/>
        <v>0</v>
      </c>
      <c r="Q529" s="215">
        <f t="shared" si="51"/>
        <v>0</v>
      </c>
      <c r="R529" s="215">
        <f t="shared" si="51"/>
        <v>0</v>
      </c>
      <c r="S529" s="215">
        <f t="shared" si="51"/>
        <v>0</v>
      </c>
      <c r="T529" s="215">
        <f t="shared" si="51"/>
        <v>0</v>
      </c>
      <c r="U529" s="215">
        <f t="shared" si="51"/>
        <v>0</v>
      </c>
      <c r="V529" s="215">
        <f t="shared" si="51"/>
        <v>0</v>
      </c>
      <c r="W529" s="215">
        <f t="shared" si="51"/>
        <v>0</v>
      </c>
      <c r="X529" s="215">
        <f t="shared" si="51"/>
        <v>0</v>
      </c>
      <c r="Y529" s="215">
        <f t="shared" si="51"/>
        <v>0</v>
      </c>
      <c r="Z529" s="215">
        <f t="shared" si="51"/>
        <v>0</v>
      </c>
      <c r="AA529" s="215">
        <f t="shared" si="51"/>
        <v>0</v>
      </c>
      <c r="AB529" s="215">
        <f t="shared" si="51"/>
        <v>0</v>
      </c>
      <c r="AC529" s="215">
        <f t="shared" si="51"/>
        <v>0</v>
      </c>
      <c r="AD529" s="215">
        <f t="shared" si="51"/>
        <v>0</v>
      </c>
      <c r="AE529" s="215">
        <f t="shared" si="51"/>
        <v>0</v>
      </c>
      <c r="AF529" s="215">
        <f t="shared" si="51"/>
        <v>0</v>
      </c>
      <c r="AG529" s="215">
        <f t="shared" si="51"/>
        <v>0</v>
      </c>
      <c r="AH529" s="215">
        <f t="shared" si="51"/>
        <v>0</v>
      </c>
      <c r="AI529" s="215">
        <f t="shared" si="51"/>
        <v>0</v>
      </c>
      <c r="AJ529" s="215">
        <f t="shared" si="51"/>
        <v>0</v>
      </c>
      <c r="AK529" s="215">
        <f t="shared" si="51"/>
        <v>0</v>
      </c>
      <c r="AL529" s="215">
        <f t="shared" si="51"/>
        <v>0</v>
      </c>
      <c r="AM529" s="215">
        <f t="shared" si="51"/>
        <v>0</v>
      </c>
      <c r="AN529" s="215">
        <f t="shared" si="51"/>
        <v>0</v>
      </c>
      <c r="AO529" s="215">
        <f t="shared" si="51"/>
        <v>0</v>
      </c>
      <c r="AP529" s="215">
        <f t="shared" si="51"/>
        <v>0</v>
      </c>
      <c r="AQ529" s="215">
        <f t="shared" si="51"/>
        <v>0</v>
      </c>
      <c r="AR529" s="215">
        <f t="shared" si="51"/>
        <v>0</v>
      </c>
      <c r="AS529" s="215">
        <f t="shared" si="51"/>
        <v>0</v>
      </c>
      <c r="AT529" s="215">
        <f t="shared" si="51"/>
        <v>0</v>
      </c>
      <c r="AU529" s="215">
        <f t="shared" si="51"/>
        <v>0</v>
      </c>
      <c r="AV529" s="215">
        <f t="shared" si="51"/>
        <v>0</v>
      </c>
      <c r="AW529" s="215">
        <f t="shared" si="51"/>
        <v>0</v>
      </c>
      <c r="AX529" s="215">
        <f t="shared" si="51"/>
        <v>0</v>
      </c>
      <c r="AY529" s="215">
        <f t="shared" si="51"/>
        <v>0</v>
      </c>
      <c r="AZ529" s="215">
        <f t="shared" si="51"/>
        <v>0</v>
      </c>
      <c r="BA529" s="215">
        <f t="shared" si="51"/>
        <v>0</v>
      </c>
      <c r="BB529" s="215">
        <f t="shared" si="51"/>
        <v>0</v>
      </c>
      <c r="BC529" s="215">
        <f t="shared" si="51"/>
        <v>0</v>
      </c>
      <c r="BD529" s="215">
        <f t="shared" si="51"/>
        <v>0</v>
      </c>
      <c r="BE529" s="215">
        <f t="shared" si="51"/>
        <v>0</v>
      </c>
      <c r="BF529" s="215">
        <f t="shared" si="51"/>
        <v>0</v>
      </c>
      <c r="BG529" s="215">
        <f t="shared" si="51"/>
        <v>0</v>
      </c>
      <c r="BH529" s="215">
        <f t="shared" si="51"/>
        <v>0</v>
      </c>
      <c r="BI529" s="215">
        <f t="shared" si="51"/>
        <v>0</v>
      </c>
      <c r="BJ529" s="215">
        <f t="shared" si="51"/>
        <v>0</v>
      </c>
      <c r="BK529" s="215">
        <f t="shared" si="51"/>
        <v>0</v>
      </c>
      <c r="BL529" s="215">
        <f t="shared" si="51"/>
        <v>0</v>
      </c>
      <c r="BM529" s="215">
        <f t="shared" si="51"/>
        <v>0</v>
      </c>
      <c r="BN529" s="215">
        <f t="shared" si="51"/>
        <v>0</v>
      </c>
      <c r="BO529" s="215">
        <f t="shared" si="51"/>
        <v>0</v>
      </c>
      <c r="BP529" s="215">
        <f t="shared" si="51"/>
        <v>0</v>
      </c>
      <c r="BQ529" s="215">
        <f t="shared" si="51"/>
        <v>0</v>
      </c>
      <c r="BR529" s="215">
        <f t="shared" ref="BR529:CO529" si="52">BR530+BR538+BR544+BR547+BR548</f>
        <v>0</v>
      </c>
      <c r="BS529" s="215">
        <f t="shared" si="52"/>
        <v>0</v>
      </c>
      <c r="BT529" s="215">
        <f t="shared" si="52"/>
        <v>0</v>
      </c>
      <c r="BU529" s="215">
        <f t="shared" si="52"/>
        <v>0</v>
      </c>
      <c r="BV529" s="215">
        <f t="shared" si="52"/>
        <v>0</v>
      </c>
      <c r="BW529" s="215">
        <f t="shared" si="52"/>
        <v>0</v>
      </c>
      <c r="BX529" s="215">
        <f t="shared" si="52"/>
        <v>0</v>
      </c>
      <c r="BY529" s="215">
        <f t="shared" si="52"/>
        <v>0</v>
      </c>
      <c r="BZ529" s="215">
        <f t="shared" si="52"/>
        <v>0</v>
      </c>
      <c r="CA529" s="215">
        <f t="shared" si="52"/>
        <v>0</v>
      </c>
      <c r="CB529" s="215">
        <f t="shared" si="52"/>
        <v>0</v>
      </c>
      <c r="CC529" s="215">
        <f t="shared" si="52"/>
        <v>0</v>
      </c>
      <c r="CD529" s="215">
        <f t="shared" si="52"/>
        <v>0</v>
      </c>
      <c r="CE529" s="215">
        <f t="shared" si="52"/>
        <v>0</v>
      </c>
      <c r="CF529" s="215">
        <f t="shared" si="52"/>
        <v>0</v>
      </c>
      <c r="CG529" s="215">
        <f t="shared" si="52"/>
        <v>0</v>
      </c>
      <c r="CH529" s="215">
        <f t="shared" si="52"/>
        <v>0</v>
      </c>
      <c r="CI529" s="215">
        <f t="shared" si="52"/>
        <v>0</v>
      </c>
      <c r="CJ529" s="215">
        <f t="shared" si="52"/>
        <v>0</v>
      </c>
      <c r="CK529" s="215">
        <f t="shared" si="52"/>
        <v>0</v>
      </c>
      <c r="CL529" s="215">
        <f t="shared" si="52"/>
        <v>0</v>
      </c>
      <c r="CM529" s="215">
        <f t="shared" si="52"/>
        <v>0</v>
      </c>
      <c r="CN529" s="215">
        <f t="shared" si="52"/>
        <v>0</v>
      </c>
      <c r="CO529" s="215">
        <f t="shared" si="52"/>
        <v>0</v>
      </c>
      <c r="CP529" s="229"/>
    </row>
    <row r="530" spans="1:94">
      <c r="A530" s="370" t="s">
        <v>1148</v>
      </c>
      <c r="B530" s="371" t="s">
        <v>1471</v>
      </c>
      <c r="C530" s="373">
        <f>C531</f>
        <v>0</v>
      </c>
      <c r="D530" s="373">
        <f>D531</f>
        <v>18042000</v>
      </c>
      <c r="E530" s="373">
        <f>E531</f>
        <v>0</v>
      </c>
    </row>
    <row r="531" spans="1:94">
      <c r="A531" s="370" t="s">
        <v>393</v>
      </c>
      <c r="B531" s="371" t="s">
        <v>1472</v>
      </c>
      <c r="C531" s="373">
        <f>C249</f>
        <v>0</v>
      </c>
      <c r="D531" s="373">
        <f>D249</f>
        <v>18042000</v>
      </c>
      <c r="E531" s="373">
        <f>E249</f>
        <v>0</v>
      </c>
    </row>
    <row r="532" spans="1:94" ht="25.5">
      <c r="A532" s="386" t="s">
        <v>1198</v>
      </c>
      <c r="B532" s="387" t="s">
        <v>1473</v>
      </c>
      <c r="C532" s="373">
        <f>C533+C535+C534</f>
        <v>2946000</v>
      </c>
      <c r="D532" s="373">
        <f>D533+D535+D534</f>
        <v>3346000</v>
      </c>
      <c r="E532" s="373">
        <f>E533+E535+E534</f>
        <v>1813878</v>
      </c>
    </row>
    <row r="533" spans="1:94" ht="25.5">
      <c r="A533" s="386" t="s">
        <v>383</v>
      </c>
      <c r="B533" s="387" t="s">
        <v>1845</v>
      </c>
      <c r="C533" s="373">
        <v>0</v>
      </c>
      <c r="D533" s="373">
        <v>0</v>
      </c>
      <c r="E533" s="373"/>
    </row>
    <row r="534" spans="1:94" ht="25.5">
      <c r="A534" s="386" t="s">
        <v>1846</v>
      </c>
      <c r="B534" s="387" t="s">
        <v>1847</v>
      </c>
      <c r="C534" s="373"/>
      <c r="D534" s="373"/>
      <c r="E534" s="373">
        <v>14627</v>
      </c>
    </row>
    <row r="535" spans="1:94">
      <c r="A535" s="386" t="s">
        <v>393</v>
      </c>
      <c r="B535" s="387" t="s">
        <v>1474</v>
      </c>
      <c r="C535" s="373">
        <f>C253</f>
        <v>2946000</v>
      </c>
      <c r="D535" s="373">
        <f>D253</f>
        <v>3346000</v>
      </c>
      <c r="E535" s="373">
        <f>E253</f>
        <v>1799251</v>
      </c>
    </row>
    <row r="536" spans="1:94" ht="25.5" hidden="1">
      <c r="A536" s="370" t="s">
        <v>1199</v>
      </c>
      <c r="B536" s="371" t="s">
        <v>1475</v>
      </c>
      <c r="C536" s="373">
        <f>C537</f>
        <v>0</v>
      </c>
      <c r="D536" s="373">
        <f>D255</f>
        <v>0</v>
      </c>
      <c r="E536" s="373">
        <f>E537+E538</f>
        <v>0</v>
      </c>
    </row>
    <row r="537" spans="1:94" ht="25.5" hidden="1">
      <c r="A537" s="370" t="s">
        <v>383</v>
      </c>
      <c r="B537" s="371" t="s">
        <v>1476</v>
      </c>
      <c r="C537" s="373">
        <f>C255</f>
        <v>0</v>
      </c>
      <c r="D537" s="373">
        <v>0</v>
      </c>
      <c r="E537" s="373">
        <v>0</v>
      </c>
    </row>
    <row r="538" spans="1:94" ht="25.5" hidden="1">
      <c r="A538" s="386" t="s">
        <v>1846</v>
      </c>
      <c r="B538" s="371" t="s">
        <v>1848</v>
      </c>
      <c r="C538" s="373">
        <v>0</v>
      </c>
      <c r="D538" s="373">
        <v>0</v>
      </c>
      <c r="E538" s="373">
        <v>0</v>
      </c>
    </row>
    <row r="539" spans="1:94" ht="51" hidden="1">
      <c r="A539" s="370" t="s">
        <v>1200</v>
      </c>
      <c r="B539" s="371" t="s">
        <v>1477</v>
      </c>
      <c r="C539" s="373">
        <f>C540</f>
        <v>0</v>
      </c>
      <c r="D539" s="373">
        <f>D540</f>
        <v>0</v>
      </c>
      <c r="E539" s="373">
        <f>E540</f>
        <v>0</v>
      </c>
    </row>
    <row r="540" spans="1:94" ht="25.5" hidden="1">
      <c r="A540" s="370" t="s">
        <v>383</v>
      </c>
      <c r="B540" s="371" t="s">
        <v>1478</v>
      </c>
      <c r="C540" s="373">
        <f>C258</f>
        <v>0</v>
      </c>
      <c r="D540" s="373">
        <f>D258</f>
        <v>0</v>
      </c>
      <c r="E540" s="373">
        <f>E258</f>
        <v>0</v>
      </c>
    </row>
    <row r="541" spans="1:94" hidden="1">
      <c r="A541" s="370"/>
      <c r="B541" s="371"/>
      <c r="C541" s="373"/>
      <c r="D541" s="373"/>
      <c r="E541" s="373"/>
    </row>
    <row r="542" spans="1:94" hidden="1">
      <c r="A542" s="370" t="s">
        <v>1201</v>
      </c>
      <c r="B542" s="372" t="s">
        <v>1479</v>
      </c>
      <c r="C542" s="373">
        <v>0</v>
      </c>
      <c r="D542" s="373">
        <v>0</v>
      </c>
      <c r="E542" s="373">
        <v>0</v>
      </c>
    </row>
    <row r="543" spans="1:94" ht="38.25" hidden="1">
      <c r="A543" s="370" t="s">
        <v>1480</v>
      </c>
      <c r="B543" s="372" t="s">
        <v>1481</v>
      </c>
      <c r="C543" s="373">
        <v>0</v>
      </c>
      <c r="D543" s="373">
        <v>0</v>
      </c>
      <c r="E543" s="373">
        <v>0</v>
      </c>
    </row>
    <row r="544" spans="1:94" ht="38.25" hidden="1">
      <c r="A544" s="370" t="s">
        <v>1482</v>
      </c>
      <c r="B544" s="372" t="s">
        <v>1483</v>
      </c>
      <c r="C544" s="373"/>
      <c r="D544" s="373"/>
      <c r="E544" s="373">
        <v>0</v>
      </c>
    </row>
    <row r="545" spans="1:93" ht="47.25">
      <c r="A545" s="367" t="s">
        <v>1484</v>
      </c>
      <c r="B545" s="392" t="s">
        <v>1485</v>
      </c>
      <c r="C545" s="393" t="e">
        <f>C546+C553+C568+C570+C579+C591+C601+C607+C616+C628+#REF!+C651</f>
        <v>#REF!</v>
      </c>
      <c r="D545" s="393" t="e">
        <f>D546+D553+D568+D570+D579+D591+D601+D607+D616+D628+#REF!+D651+D638</f>
        <v>#REF!</v>
      </c>
      <c r="E545" s="393" t="e">
        <f>E546+E553+E568+E570+E579+E591+E601+E607+E616+E628+#REF!+E651+E638</f>
        <v>#REF!</v>
      </c>
    </row>
    <row r="546" spans="1:93" ht="25.5">
      <c r="A546" s="378" t="s">
        <v>1486</v>
      </c>
      <c r="B546" s="374" t="s">
        <v>1487</v>
      </c>
      <c r="C546" s="358">
        <f>C547+C548+C549+C550+C551</f>
        <v>27752000</v>
      </c>
      <c r="D546" s="358">
        <f>D547+D548+D549+D550+D551+D552</f>
        <v>45339000</v>
      </c>
      <c r="E546" s="358">
        <f>E547+E548+E549+E550+E551+E552</f>
        <v>42875703</v>
      </c>
    </row>
    <row r="547" spans="1:93">
      <c r="A547" s="370" t="s">
        <v>1488</v>
      </c>
      <c r="B547" s="394">
        <v>10</v>
      </c>
      <c r="C547" s="373">
        <v>20620000</v>
      </c>
      <c r="D547" s="373">
        <v>37218000</v>
      </c>
      <c r="E547" s="373">
        <v>37066269</v>
      </c>
    </row>
    <row r="548" spans="1:93">
      <c r="A548" s="370" t="s">
        <v>1489</v>
      </c>
      <c r="B548" s="394">
        <v>20</v>
      </c>
      <c r="C548" s="373">
        <v>3000000</v>
      </c>
      <c r="D548" s="373">
        <v>4786000</v>
      </c>
      <c r="E548" s="373">
        <v>3367185</v>
      </c>
    </row>
    <row r="549" spans="1:93">
      <c r="A549" s="370" t="s">
        <v>1490</v>
      </c>
      <c r="B549" s="394">
        <v>55</v>
      </c>
      <c r="C549" s="373">
        <v>900000</v>
      </c>
      <c r="D549" s="373">
        <v>1367000</v>
      </c>
      <c r="E549" s="373">
        <v>1183629</v>
      </c>
    </row>
    <row r="550" spans="1:93">
      <c r="A550" s="370" t="s">
        <v>1858</v>
      </c>
      <c r="B550" s="394">
        <v>59</v>
      </c>
      <c r="C550" s="373">
        <v>280000</v>
      </c>
      <c r="D550" s="373">
        <v>506000</v>
      </c>
      <c r="E550" s="373">
        <v>489738</v>
      </c>
    </row>
    <row r="551" spans="1:93">
      <c r="A551" s="370" t="s">
        <v>1859</v>
      </c>
      <c r="B551" s="394">
        <v>71</v>
      </c>
      <c r="C551" s="373">
        <v>2952000</v>
      </c>
      <c r="D551" s="373">
        <v>1802000</v>
      </c>
      <c r="E551" s="373">
        <v>1109054</v>
      </c>
    </row>
    <row r="552" spans="1:93" ht="25.5">
      <c r="A552" s="370" t="s">
        <v>1860</v>
      </c>
      <c r="B552" s="394">
        <v>85</v>
      </c>
      <c r="C552" s="373"/>
      <c r="D552" s="373">
        <v>-340000</v>
      </c>
      <c r="E552" s="395">
        <v>-340172</v>
      </c>
    </row>
    <row r="553" spans="1:93" ht="25.5">
      <c r="A553" s="378" t="s">
        <v>1493</v>
      </c>
      <c r="B553" s="374" t="s">
        <v>1494</v>
      </c>
      <c r="C553" s="358">
        <f>C557+C558+C565+C566+C567+C564</f>
        <v>2642000</v>
      </c>
      <c r="D553" s="358">
        <f>D557+D558+D565+D566+D567+D564</f>
        <v>3763000</v>
      </c>
      <c r="E553" s="358">
        <f>E557+E558+E565+E566+E567+E564</f>
        <v>2587599</v>
      </c>
    </row>
    <row r="554" spans="1:93" ht="25.5" hidden="1">
      <c r="A554" s="370" t="s">
        <v>1495</v>
      </c>
      <c r="B554" s="372" t="s">
        <v>1496</v>
      </c>
      <c r="C554" s="373">
        <v>0</v>
      </c>
      <c r="D554" s="373">
        <v>0</v>
      </c>
      <c r="E554" s="373">
        <v>0</v>
      </c>
      <c r="G554" s="226">
        <v>0</v>
      </c>
      <c r="H554" s="226">
        <v>0</v>
      </c>
      <c r="I554" s="226">
        <v>0</v>
      </c>
      <c r="J554" s="226">
        <v>0</v>
      </c>
      <c r="K554" s="226">
        <v>0</v>
      </c>
      <c r="L554" s="226">
        <v>0</v>
      </c>
      <c r="M554" s="226">
        <v>0</v>
      </c>
      <c r="N554" s="226">
        <v>0</v>
      </c>
      <c r="O554" s="226">
        <v>0</v>
      </c>
      <c r="P554" s="226" t="s">
        <v>847</v>
      </c>
      <c r="S554" s="226">
        <v>2</v>
      </c>
      <c r="T554" s="226">
        <v>98244</v>
      </c>
      <c r="U554" s="226">
        <v>0</v>
      </c>
      <c r="V554" s="226">
        <v>98244</v>
      </c>
    </row>
    <row r="555" spans="1:93" ht="38.25" hidden="1">
      <c r="A555" s="370" t="s">
        <v>1497</v>
      </c>
      <c r="B555" s="372" t="s">
        <v>1498</v>
      </c>
      <c r="C555" s="373">
        <v>0</v>
      </c>
      <c r="D555" s="373">
        <v>0</v>
      </c>
      <c r="E555" s="373">
        <v>0</v>
      </c>
      <c r="G555" s="226">
        <v>0</v>
      </c>
      <c r="H555" s="226">
        <v>0</v>
      </c>
      <c r="I555" s="226">
        <v>0</v>
      </c>
      <c r="J555" s="226">
        <v>0</v>
      </c>
      <c r="K555" s="226">
        <v>0</v>
      </c>
      <c r="L555" s="226">
        <v>0</v>
      </c>
      <c r="M555" s="226">
        <v>0</v>
      </c>
      <c r="N555" s="226">
        <v>0</v>
      </c>
      <c r="O555" s="226">
        <v>0</v>
      </c>
      <c r="P555" s="226" t="s">
        <v>847</v>
      </c>
      <c r="S555" s="226">
        <v>2</v>
      </c>
      <c r="T555" s="226">
        <v>98245</v>
      </c>
      <c r="U555" s="226">
        <v>0</v>
      </c>
      <c r="V555" s="226">
        <v>98245</v>
      </c>
    </row>
    <row r="556" spans="1:93" ht="51" hidden="1">
      <c r="A556" s="370" t="s">
        <v>1499</v>
      </c>
      <c r="B556" s="372" t="s">
        <v>1500</v>
      </c>
      <c r="C556" s="373">
        <v>0</v>
      </c>
      <c r="D556" s="373">
        <v>0</v>
      </c>
      <c r="E556" s="373">
        <v>0</v>
      </c>
      <c r="G556" s="226">
        <v>0</v>
      </c>
      <c r="H556" s="226">
        <v>0</v>
      </c>
      <c r="I556" s="226">
        <v>0</v>
      </c>
      <c r="J556" s="226">
        <v>0</v>
      </c>
      <c r="K556" s="226">
        <v>0</v>
      </c>
      <c r="L556" s="226">
        <v>0</v>
      </c>
      <c r="M556" s="226">
        <v>0</v>
      </c>
      <c r="N556" s="226">
        <v>0</v>
      </c>
      <c r="O556" s="226">
        <v>0</v>
      </c>
      <c r="P556" s="226" t="s">
        <v>847</v>
      </c>
      <c r="S556" s="226">
        <v>2</v>
      </c>
      <c r="T556" s="226">
        <v>98246</v>
      </c>
      <c r="U556" s="226">
        <v>0</v>
      </c>
      <c r="V556" s="226">
        <v>98246</v>
      </c>
    </row>
    <row r="557" spans="1:93" s="225" customFormat="1" ht="36" customHeight="1">
      <c r="A557" s="370" t="s">
        <v>1488</v>
      </c>
      <c r="B557" s="394">
        <v>10</v>
      </c>
      <c r="C557" s="373">
        <v>1439000</v>
      </c>
      <c r="D557" s="373">
        <v>2555000</v>
      </c>
      <c r="E557" s="373">
        <v>2471160</v>
      </c>
    </row>
    <row r="558" spans="1:93" ht="26.25" customHeight="1">
      <c r="A558" s="370" t="s">
        <v>1489</v>
      </c>
      <c r="B558" s="394">
        <v>20</v>
      </c>
      <c r="C558" s="373">
        <v>200000</v>
      </c>
      <c r="D558" s="373">
        <v>200000</v>
      </c>
      <c r="E558" s="373">
        <v>113816</v>
      </c>
      <c r="F558" s="215">
        <f t="shared" ref="F558:AK558" si="53">F559+F566+F578</f>
        <v>0</v>
      </c>
      <c r="G558" s="215">
        <f t="shared" si="53"/>
        <v>0</v>
      </c>
      <c r="H558" s="215">
        <f t="shared" si="53"/>
        <v>0</v>
      </c>
      <c r="I558" s="215">
        <f t="shared" si="53"/>
        <v>0</v>
      </c>
      <c r="J558" s="215">
        <f t="shared" si="53"/>
        <v>0</v>
      </c>
      <c r="K558" s="215">
        <f t="shared" si="53"/>
        <v>0</v>
      </c>
      <c r="L558" s="215">
        <f t="shared" si="53"/>
        <v>0</v>
      </c>
      <c r="M558" s="215">
        <f t="shared" si="53"/>
        <v>0</v>
      </c>
      <c r="N558" s="215">
        <f t="shared" si="53"/>
        <v>0</v>
      </c>
      <c r="O558" s="215">
        <f t="shared" si="53"/>
        <v>0</v>
      </c>
      <c r="P558" s="215">
        <f t="shared" si="53"/>
        <v>0</v>
      </c>
      <c r="Q558" s="215">
        <f t="shared" si="53"/>
        <v>0</v>
      </c>
      <c r="R558" s="215">
        <f t="shared" si="53"/>
        <v>0</v>
      </c>
      <c r="S558" s="215">
        <f t="shared" si="53"/>
        <v>0</v>
      </c>
      <c r="T558" s="215">
        <f t="shared" si="53"/>
        <v>0</v>
      </c>
      <c r="U558" s="215">
        <f t="shared" si="53"/>
        <v>0</v>
      </c>
      <c r="V558" s="215">
        <f t="shared" si="53"/>
        <v>0</v>
      </c>
      <c r="W558" s="215">
        <f t="shared" si="53"/>
        <v>0</v>
      </c>
      <c r="X558" s="215">
        <f t="shared" si="53"/>
        <v>0</v>
      </c>
      <c r="Y558" s="215">
        <f t="shared" si="53"/>
        <v>0</v>
      </c>
      <c r="Z558" s="215">
        <f t="shared" si="53"/>
        <v>0</v>
      </c>
      <c r="AA558" s="215">
        <f t="shared" si="53"/>
        <v>0</v>
      </c>
      <c r="AB558" s="215">
        <f t="shared" si="53"/>
        <v>0</v>
      </c>
      <c r="AC558" s="215">
        <f t="shared" si="53"/>
        <v>0</v>
      </c>
      <c r="AD558" s="215">
        <f t="shared" si="53"/>
        <v>0</v>
      </c>
      <c r="AE558" s="215">
        <f t="shared" si="53"/>
        <v>0</v>
      </c>
      <c r="AF558" s="215">
        <f t="shared" si="53"/>
        <v>0</v>
      </c>
      <c r="AG558" s="215">
        <f t="shared" si="53"/>
        <v>0</v>
      </c>
      <c r="AH558" s="215">
        <f t="shared" si="53"/>
        <v>0</v>
      </c>
      <c r="AI558" s="215">
        <f t="shared" si="53"/>
        <v>0</v>
      </c>
      <c r="AJ558" s="215">
        <f t="shared" si="53"/>
        <v>0</v>
      </c>
      <c r="AK558" s="215">
        <f t="shared" si="53"/>
        <v>0</v>
      </c>
      <c r="AL558" s="215">
        <f t="shared" ref="AL558:BQ558" si="54">AL559+AL566+AL578</f>
        <v>0</v>
      </c>
      <c r="AM558" s="215">
        <f t="shared" si="54"/>
        <v>0</v>
      </c>
      <c r="AN558" s="215">
        <f t="shared" si="54"/>
        <v>0</v>
      </c>
      <c r="AO558" s="215">
        <f t="shared" si="54"/>
        <v>0</v>
      </c>
      <c r="AP558" s="215">
        <f t="shared" si="54"/>
        <v>0</v>
      </c>
      <c r="AQ558" s="215">
        <f t="shared" si="54"/>
        <v>0</v>
      </c>
      <c r="AR558" s="215">
        <f t="shared" si="54"/>
        <v>0</v>
      </c>
      <c r="AS558" s="215">
        <f t="shared" si="54"/>
        <v>0</v>
      </c>
      <c r="AT558" s="215">
        <f t="shared" si="54"/>
        <v>0</v>
      </c>
      <c r="AU558" s="215">
        <f t="shared" si="54"/>
        <v>0</v>
      </c>
      <c r="AV558" s="215">
        <f t="shared" si="54"/>
        <v>0</v>
      </c>
      <c r="AW558" s="215">
        <f t="shared" si="54"/>
        <v>0</v>
      </c>
      <c r="AX558" s="215">
        <f t="shared" si="54"/>
        <v>0</v>
      </c>
      <c r="AY558" s="215">
        <f t="shared" si="54"/>
        <v>0</v>
      </c>
      <c r="AZ558" s="215">
        <f t="shared" si="54"/>
        <v>0</v>
      </c>
      <c r="BA558" s="215">
        <f t="shared" si="54"/>
        <v>0</v>
      </c>
      <c r="BB558" s="215">
        <f t="shared" si="54"/>
        <v>0</v>
      </c>
      <c r="BC558" s="215">
        <f t="shared" si="54"/>
        <v>0</v>
      </c>
      <c r="BD558" s="215">
        <f t="shared" si="54"/>
        <v>0</v>
      </c>
      <c r="BE558" s="215">
        <f t="shared" si="54"/>
        <v>0</v>
      </c>
      <c r="BF558" s="215">
        <f t="shared" si="54"/>
        <v>0</v>
      </c>
      <c r="BG558" s="215">
        <f t="shared" si="54"/>
        <v>0</v>
      </c>
      <c r="BH558" s="215">
        <f t="shared" si="54"/>
        <v>0</v>
      </c>
      <c r="BI558" s="215">
        <f t="shared" si="54"/>
        <v>0</v>
      </c>
      <c r="BJ558" s="215">
        <f t="shared" si="54"/>
        <v>0</v>
      </c>
      <c r="BK558" s="215">
        <f t="shared" si="54"/>
        <v>0</v>
      </c>
      <c r="BL558" s="215">
        <f t="shared" si="54"/>
        <v>0</v>
      </c>
      <c r="BM558" s="215">
        <f t="shared" si="54"/>
        <v>0</v>
      </c>
      <c r="BN558" s="215">
        <f t="shared" si="54"/>
        <v>0</v>
      </c>
      <c r="BO558" s="215">
        <f t="shared" si="54"/>
        <v>0</v>
      </c>
      <c r="BP558" s="215">
        <f t="shared" si="54"/>
        <v>0</v>
      </c>
      <c r="BQ558" s="215">
        <f t="shared" si="54"/>
        <v>0</v>
      </c>
      <c r="BR558" s="215">
        <f t="shared" ref="BR558:CW558" si="55">BR559+BR566+BR578</f>
        <v>0</v>
      </c>
      <c r="BS558" s="215">
        <f t="shared" si="55"/>
        <v>0</v>
      </c>
      <c r="BT558" s="215">
        <f t="shared" si="55"/>
        <v>0</v>
      </c>
      <c r="BU558" s="215">
        <f t="shared" si="55"/>
        <v>0</v>
      </c>
      <c r="BV558" s="215">
        <f t="shared" si="55"/>
        <v>0</v>
      </c>
      <c r="BW558" s="215">
        <f t="shared" si="55"/>
        <v>0</v>
      </c>
      <c r="BX558" s="215">
        <f t="shared" si="55"/>
        <v>0</v>
      </c>
      <c r="BY558" s="215">
        <f t="shared" si="55"/>
        <v>0</v>
      </c>
      <c r="BZ558" s="215">
        <f t="shared" si="55"/>
        <v>0</v>
      </c>
      <c r="CA558" s="215">
        <f t="shared" si="55"/>
        <v>0</v>
      </c>
      <c r="CB558" s="215">
        <f t="shared" si="55"/>
        <v>0</v>
      </c>
      <c r="CC558" s="215">
        <f t="shared" si="55"/>
        <v>0</v>
      </c>
      <c r="CD558" s="215">
        <f t="shared" si="55"/>
        <v>0</v>
      </c>
      <c r="CE558" s="215">
        <f t="shared" si="55"/>
        <v>0</v>
      </c>
      <c r="CF558" s="215">
        <f t="shared" si="55"/>
        <v>0</v>
      </c>
      <c r="CG558" s="215">
        <f t="shared" si="55"/>
        <v>0</v>
      </c>
      <c r="CH558" s="215">
        <f t="shared" si="55"/>
        <v>0</v>
      </c>
      <c r="CI558" s="215">
        <f t="shared" si="55"/>
        <v>0</v>
      </c>
      <c r="CJ558" s="215">
        <f t="shared" si="55"/>
        <v>0</v>
      </c>
      <c r="CK558" s="215">
        <f t="shared" si="55"/>
        <v>0</v>
      </c>
      <c r="CL558" s="215">
        <f t="shared" si="55"/>
        <v>0</v>
      </c>
      <c r="CM558" s="215">
        <f t="shared" si="55"/>
        <v>0</v>
      </c>
      <c r="CN558" s="215">
        <f t="shared" si="55"/>
        <v>0</v>
      </c>
      <c r="CO558" s="215">
        <f t="shared" si="55"/>
        <v>0</v>
      </c>
    </row>
    <row r="559" spans="1:93">
      <c r="A559" s="370" t="s">
        <v>1501</v>
      </c>
      <c r="B559" s="394">
        <v>51</v>
      </c>
      <c r="C559" s="373"/>
      <c r="D559" s="373"/>
      <c r="E559" s="373"/>
      <c r="F559" s="215">
        <f t="shared" ref="F559:BQ559" si="56">F560+F561+F562+F563+F564</f>
        <v>0</v>
      </c>
      <c r="G559" s="215">
        <f t="shared" si="56"/>
        <v>0</v>
      </c>
      <c r="H559" s="215">
        <f t="shared" si="56"/>
        <v>0</v>
      </c>
      <c r="I559" s="215">
        <f t="shared" si="56"/>
        <v>0</v>
      </c>
      <c r="J559" s="215">
        <f t="shared" si="56"/>
        <v>0</v>
      </c>
      <c r="K559" s="215">
        <f t="shared" si="56"/>
        <v>0</v>
      </c>
      <c r="L559" s="215">
        <f t="shared" si="56"/>
        <v>0</v>
      </c>
      <c r="M559" s="215">
        <f t="shared" si="56"/>
        <v>0</v>
      </c>
      <c r="N559" s="215">
        <f t="shared" si="56"/>
        <v>0</v>
      </c>
      <c r="O559" s="215">
        <f t="shared" si="56"/>
        <v>0</v>
      </c>
      <c r="P559" s="215">
        <f t="shared" si="56"/>
        <v>0</v>
      </c>
      <c r="Q559" s="215">
        <f t="shared" si="56"/>
        <v>0</v>
      </c>
      <c r="R559" s="215">
        <f t="shared" si="56"/>
        <v>0</v>
      </c>
      <c r="S559" s="215">
        <f t="shared" si="56"/>
        <v>0</v>
      </c>
      <c r="T559" s="215">
        <f t="shared" si="56"/>
        <v>0</v>
      </c>
      <c r="U559" s="215">
        <f t="shared" si="56"/>
        <v>0</v>
      </c>
      <c r="V559" s="215">
        <f t="shared" si="56"/>
        <v>0</v>
      </c>
      <c r="W559" s="215">
        <f t="shared" si="56"/>
        <v>0</v>
      </c>
      <c r="X559" s="215">
        <f t="shared" si="56"/>
        <v>0</v>
      </c>
      <c r="Y559" s="215">
        <f t="shared" si="56"/>
        <v>0</v>
      </c>
      <c r="Z559" s="215">
        <f t="shared" si="56"/>
        <v>0</v>
      </c>
      <c r="AA559" s="215">
        <f t="shared" si="56"/>
        <v>0</v>
      </c>
      <c r="AB559" s="215">
        <f t="shared" si="56"/>
        <v>0</v>
      </c>
      <c r="AC559" s="215">
        <f t="shared" si="56"/>
        <v>0</v>
      </c>
      <c r="AD559" s="215">
        <f t="shared" si="56"/>
        <v>0</v>
      </c>
      <c r="AE559" s="215">
        <f t="shared" si="56"/>
        <v>0</v>
      </c>
      <c r="AF559" s="215">
        <f t="shared" si="56"/>
        <v>0</v>
      </c>
      <c r="AG559" s="215">
        <f t="shared" si="56"/>
        <v>0</v>
      </c>
      <c r="AH559" s="215">
        <f t="shared" si="56"/>
        <v>0</v>
      </c>
      <c r="AI559" s="215">
        <f t="shared" si="56"/>
        <v>0</v>
      </c>
      <c r="AJ559" s="215">
        <f t="shared" si="56"/>
        <v>0</v>
      </c>
      <c r="AK559" s="215">
        <f t="shared" si="56"/>
        <v>0</v>
      </c>
      <c r="AL559" s="215">
        <f t="shared" si="56"/>
        <v>0</v>
      </c>
      <c r="AM559" s="215">
        <f t="shared" si="56"/>
        <v>0</v>
      </c>
      <c r="AN559" s="215">
        <f t="shared" si="56"/>
        <v>0</v>
      </c>
      <c r="AO559" s="215">
        <f t="shared" si="56"/>
        <v>0</v>
      </c>
      <c r="AP559" s="215">
        <f t="shared" si="56"/>
        <v>0</v>
      </c>
      <c r="AQ559" s="215">
        <f t="shared" si="56"/>
        <v>0</v>
      </c>
      <c r="AR559" s="215">
        <f t="shared" si="56"/>
        <v>0</v>
      </c>
      <c r="AS559" s="215">
        <f t="shared" si="56"/>
        <v>0</v>
      </c>
      <c r="AT559" s="215">
        <f t="shared" si="56"/>
        <v>0</v>
      </c>
      <c r="AU559" s="215">
        <f t="shared" si="56"/>
        <v>0</v>
      </c>
      <c r="AV559" s="215">
        <f t="shared" si="56"/>
        <v>0</v>
      </c>
      <c r="AW559" s="215">
        <f t="shared" si="56"/>
        <v>0</v>
      </c>
      <c r="AX559" s="215">
        <f t="shared" si="56"/>
        <v>0</v>
      </c>
      <c r="AY559" s="215">
        <f t="shared" si="56"/>
        <v>0</v>
      </c>
      <c r="AZ559" s="215">
        <f t="shared" si="56"/>
        <v>0</v>
      </c>
      <c r="BA559" s="215">
        <f t="shared" si="56"/>
        <v>0</v>
      </c>
      <c r="BB559" s="215">
        <f t="shared" si="56"/>
        <v>0</v>
      </c>
      <c r="BC559" s="215">
        <f t="shared" si="56"/>
        <v>0</v>
      </c>
      <c r="BD559" s="215">
        <f t="shared" si="56"/>
        <v>0</v>
      </c>
      <c r="BE559" s="215">
        <f t="shared" si="56"/>
        <v>0</v>
      </c>
      <c r="BF559" s="215">
        <f t="shared" si="56"/>
        <v>0</v>
      </c>
      <c r="BG559" s="215">
        <f t="shared" si="56"/>
        <v>0</v>
      </c>
      <c r="BH559" s="215">
        <f t="shared" si="56"/>
        <v>0</v>
      </c>
      <c r="BI559" s="215">
        <f t="shared" si="56"/>
        <v>0</v>
      </c>
      <c r="BJ559" s="215">
        <f t="shared" si="56"/>
        <v>0</v>
      </c>
      <c r="BK559" s="215">
        <f t="shared" si="56"/>
        <v>0</v>
      </c>
      <c r="BL559" s="215">
        <f t="shared" si="56"/>
        <v>0</v>
      </c>
      <c r="BM559" s="215">
        <f t="shared" si="56"/>
        <v>0</v>
      </c>
      <c r="BN559" s="215">
        <f t="shared" si="56"/>
        <v>0</v>
      </c>
      <c r="BO559" s="215">
        <f t="shared" si="56"/>
        <v>0</v>
      </c>
      <c r="BP559" s="215">
        <f t="shared" si="56"/>
        <v>0</v>
      </c>
      <c r="BQ559" s="215">
        <f t="shared" si="56"/>
        <v>0</v>
      </c>
      <c r="BR559" s="215">
        <f t="shared" ref="BR559:CO559" si="57">BR560+BR561+BR562+BR563+BR564</f>
        <v>0</v>
      </c>
      <c r="BS559" s="215">
        <f t="shared" si="57"/>
        <v>0</v>
      </c>
      <c r="BT559" s="215">
        <f t="shared" si="57"/>
        <v>0</v>
      </c>
      <c r="BU559" s="215">
        <f t="shared" si="57"/>
        <v>0</v>
      </c>
      <c r="BV559" s="215">
        <f t="shared" si="57"/>
        <v>0</v>
      </c>
      <c r="BW559" s="215">
        <f t="shared" si="57"/>
        <v>0</v>
      </c>
      <c r="BX559" s="215">
        <f t="shared" si="57"/>
        <v>0</v>
      </c>
      <c r="BY559" s="215">
        <f t="shared" si="57"/>
        <v>0</v>
      </c>
      <c r="BZ559" s="215">
        <f t="shared" si="57"/>
        <v>0</v>
      </c>
      <c r="CA559" s="215">
        <f t="shared" si="57"/>
        <v>0</v>
      </c>
      <c r="CB559" s="215">
        <f t="shared" si="57"/>
        <v>0</v>
      </c>
      <c r="CC559" s="215">
        <f t="shared" si="57"/>
        <v>0</v>
      </c>
      <c r="CD559" s="215">
        <f t="shared" si="57"/>
        <v>0</v>
      </c>
      <c r="CE559" s="215">
        <f t="shared" si="57"/>
        <v>0</v>
      </c>
      <c r="CF559" s="215">
        <f t="shared" si="57"/>
        <v>0</v>
      </c>
      <c r="CG559" s="215">
        <f t="shared" si="57"/>
        <v>0</v>
      </c>
      <c r="CH559" s="215">
        <f t="shared" si="57"/>
        <v>0</v>
      </c>
      <c r="CI559" s="215">
        <f t="shared" si="57"/>
        <v>0</v>
      </c>
      <c r="CJ559" s="215">
        <f t="shared" si="57"/>
        <v>0</v>
      </c>
      <c r="CK559" s="215">
        <f t="shared" si="57"/>
        <v>0</v>
      </c>
      <c r="CL559" s="215">
        <f t="shared" si="57"/>
        <v>0</v>
      </c>
      <c r="CM559" s="215">
        <f t="shared" si="57"/>
        <v>0</v>
      </c>
      <c r="CN559" s="215">
        <f t="shared" si="57"/>
        <v>0</v>
      </c>
      <c r="CO559" s="215">
        <f t="shared" si="57"/>
        <v>0</v>
      </c>
    </row>
    <row r="560" spans="1:93">
      <c r="A560" s="370" t="s">
        <v>1502</v>
      </c>
      <c r="B560" s="394">
        <v>50</v>
      </c>
      <c r="C560" s="373">
        <v>1000000</v>
      </c>
      <c r="D560" s="373">
        <v>1000000</v>
      </c>
      <c r="E560" s="373"/>
      <c r="CO560" s="343"/>
    </row>
    <row r="561" spans="1:101" ht="25.5" hidden="1">
      <c r="A561" s="370" t="s">
        <v>1503</v>
      </c>
      <c r="B561" s="394">
        <v>54</v>
      </c>
      <c r="C561" s="373"/>
      <c r="D561" s="373"/>
      <c r="E561" s="373"/>
      <c r="F561" s="344"/>
      <c r="G561" s="344"/>
      <c r="H561" s="344"/>
      <c r="I561" s="344"/>
      <c r="J561" s="344"/>
      <c r="K561" s="344"/>
      <c r="L561" s="344"/>
      <c r="M561" s="344"/>
      <c r="N561" s="344"/>
      <c r="O561" s="344"/>
      <c r="P561" s="344"/>
      <c r="Q561" s="344"/>
      <c r="R561" s="344"/>
      <c r="S561" s="344"/>
      <c r="T561" s="344"/>
      <c r="U561" s="344"/>
      <c r="V561" s="344"/>
      <c r="W561" s="344"/>
      <c r="X561" s="344"/>
      <c r="Y561" s="344"/>
      <c r="Z561" s="344"/>
      <c r="AA561" s="344"/>
      <c r="AB561" s="344"/>
      <c r="AC561" s="344"/>
      <c r="AD561" s="344"/>
      <c r="AE561" s="344"/>
      <c r="AF561" s="344"/>
      <c r="AG561" s="344"/>
      <c r="AH561" s="344"/>
      <c r="AI561" s="344"/>
      <c r="AJ561" s="344"/>
      <c r="AK561" s="344"/>
      <c r="AL561" s="344"/>
      <c r="AM561" s="344"/>
      <c r="AN561" s="344"/>
      <c r="AO561" s="344"/>
      <c r="AP561" s="344"/>
      <c r="AQ561" s="344"/>
      <c r="AR561" s="344"/>
      <c r="AS561" s="344"/>
      <c r="AT561" s="344"/>
      <c r="AU561" s="344"/>
      <c r="AV561" s="344"/>
      <c r="AW561" s="344"/>
      <c r="AX561" s="344"/>
      <c r="AY561" s="344"/>
      <c r="AZ561" s="344"/>
      <c r="BA561" s="344"/>
      <c r="BB561" s="344"/>
      <c r="BC561" s="344"/>
      <c r="BD561" s="344"/>
      <c r="BE561" s="344"/>
      <c r="BF561" s="344"/>
      <c r="BG561" s="344"/>
      <c r="BH561" s="344"/>
      <c r="BI561" s="344"/>
      <c r="BJ561" s="344"/>
      <c r="BK561" s="344"/>
      <c r="BL561" s="344"/>
      <c r="BM561" s="344"/>
      <c r="BN561" s="344"/>
      <c r="BO561" s="344"/>
      <c r="BP561" s="344"/>
      <c r="BQ561" s="344"/>
      <c r="BR561" s="344"/>
      <c r="BS561" s="344"/>
      <c r="BT561" s="344"/>
      <c r="BU561" s="344"/>
      <c r="BV561" s="344"/>
      <c r="BW561" s="344"/>
      <c r="BX561" s="344"/>
      <c r="BY561" s="344"/>
      <c r="BZ561" s="344"/>
      <c r="CA561" s="344"/>
      <c r="CB561" s="344"/>
      <c r="CC561" s="344"/>
      <c r="CD561" s="344"/>
      <c r="CE561" s="344"/>
      <c r="CF561" s="344"/>
      <c r="CG561" s="344"/>
      <c r="CH561" s="344"/>
      <c r="CI561" s="344"/>
      <c r="CJ561" s="344"/>
      <c r="CK561" s="344"/>
      <c r="CL561" s="344"/>
      <c r="CM561" s="344"/>
      <c r="CN561" s="344"/>
      <c r="CO561" s="345"/>
      <c r="CP561" s="338"/>
    </row>
    <row r="562" spans="1:101" ht="14.25" hidden="1" customHeight="1">
      <c r="A562" s="370" t="s">
        <v>1491</v>
      </c>
      <c r="B562" s="394">
        <v>71</v>
      </c>
      <c r="C562" s="373"/>
      <c r="D562" s="373"/>
      <c r="E562" s="373"/>
      <c r="CO562" s="343"/>
    </row>
    <row r="563" spans="1:101" ht="14.25" hidden="1" customHeight="1">
      <c r="A563" s="370" t="s">
        <v>1492</v>
      </c>
      <c r="B563" s="394">
        <v>85</v>
      </c>
      <c r="C563" s="373"/>
      <c r="D563" s="373"/>
      <c r="E563" s="373"/>
      <c r="CO563" s="343"/>
    </row>
    <row r="564" spans="1:101" ht="25.5">
      <c r="A564" s="370" t="s">
        <v>1939</v>
      </c>
      <c r="B564" s="394">
        <v>50</v>
      </c>
      <c r="C564" s="373">
        <v>1000000</v>
      </c>
      <c r="D564" s="373">
        <v>1000000</v>
      </c>
      <c r="E564" s="373"/>
    </row>
    <row r="565" spans="1:101">
      <c r="A565" s="370" t="s">
        <v>1861</v>
      </c>
      <c r="B565" s="394">
        <v>59</v>
      </c>
      <c r="C565" s="373">
        <v>3000</v>
      </c>
      <c r="D565" s="373">
        <v>8000</v>
      </c>
      <c r="E565" s="373">
        <v>2623</v>
      </c>
      <c r="CO565" s="346"/>
      <c r="CP565" s="338"/>
    </row>
    <row r="566" spans="1:101">
      <c r="A566" s="370" t="s">
        <v>1859</v>
      </c>
      <c r="B566" s="394">
        <v>71</v>
      </c>
      <c r="C566" s="373"/>
      <c r="D566" s="373"/>
      <c r="E566" s="373"/>
      <c r="CO566" s="346"/>
    </row>
    <row r="567" spans="1:101" ht="25.5">
      <c r="A567" s="370" t="s">
        <v>1860</v>
      </c>
      <c r="B567" s="394">
        <v>85</v>
      </c>
      <c r="C567" s="373"/>
      <c r="D567" s="373"/>
      <c r="E567" s="373"/>
      <c r="CO567" s="346"/>
    </row>
    <row r="568" spans="1:101" ht="25.5">
      <c r="A568" s="378" t="s">
        <v>1505</v>
      </c>
      <c r="B568" s="374" t="s">
        <v>1506</v>
      </c>
      <c r="C568" s="358">
        <f>C569</f>
        <v>7522000</v>
      </c>
      <c r="D568" s="358">
        <f>D569</f>
        <v>14945000</v>
      </c>
      <c r="E568" s="358">
        <f>E569</f>
        <v>14899646</v>
      </c>
      <c r="CO568" s="346"/>
    </row>
    <row r="569" spans="1:101">
      <c r="A569" s="370" t="s">
        <v>1507</v>
      </c>
      <c r="B569" s="394">
        <v>30</v>
      </c>
      <c r="C569" s="373">
        <v>7522000</v>
      </c>
      <c r="D569" s="373">
        <v>14945000</v>
      </c>
      <c r="E569" s="373">
        <v>14899646</v>
      </c>
      <c r="CO569" s="343"/>
    </row>
    <row r="570" spans="1:101" ht="25.5">
      <c r="A570" s="378" t="s">
        <v>1510</v>
      </c>
      <c r="B570" s="374" t="s">
        <v>1511</v>
      </c>
      <c r="C570" s="358">
        <f>SUM(C571:C578)</f>
        <v>12096000</v>
      </c>
      <c r="D570" s="358">
        <f>SUM(D571:D578)</f>
        <v>18040000</v>
      </c>
      <c r="E570" s="358">
        <f>SUM(E571:E578)</f>
        <v>16228138</v>
      </c>
      <c r="CO570" s="346"/>
    </row>
    <row r="571" spans="1:101">
      <c r="A571" s="370" t="s">
        <v>1488</v>
      </c>
      <c r="B571" s="394">
        <v>10</v>
      </c>
      <c r="C571" s="373">
        <v>7193000</v>
      </c>
      <c r="D571" s="373">
        <v>12368000</v>
      </c>
      <c r="E571" s="373">
        <v>12265254</v>
      </c>
      <c r="CO571" s="343"/>
    </row>
    <row r="572" spans="1:101">
      <c r="A572" s="370" t="s">
        <v>1489</v>
      </c>
      <c r="B572" s="394">
        <v>20</v>
      </c>
      <c r="C572" s="373">
        <v>1510000</v>
      </c>
      <c r="D572" s="373">
        <v>1605000</v>
      </c>
      <c r="E572" s="373">
        <v>1233856</v>
      </c>
      <c r="CN572" s="213" t="s">
        <v>1504</v>
      </c>
      <c r="CO572" s="347">
        <f>SUM(CO560:CO571)</f>
        <v>0</v>
      </c>
    </row>
    <row r="573" spans="1:101" ht="51">
      <c r="A573" s="370" t="s">
        <v>1862</v>
      </c>
      <c r="B573" s="394">
        <v>58</v>
      </c>
      <c r="C573" s="373">
        <v>2946000</v>
      </c>
      <c r="D573" s="373">
        <v>3346000</v>
      </c>
      <c r="E573" s="373">
        <v>2500210</v>
      </c>
    </row>
    <row r="574" spans="1:101">
      <c r="A574" s="370" t="s">
        <v>1864</v>
      </c>
      <c r="B574" s="394">
        <v>59</v>
      </c>
      <c r="C574" s="373">
        <v>7000</v>
      </c>
      <c r="D574" s="373">
        <v>19000</v>
      </c>
      <c r="E574" s="373">
        <v>6876</v>
      </c>
    </row>
    <row r="575" spans="1:101" ht="38.25">
      <c r="A575" s="370" t="s">
        <v>1865</v>
      </c>
      <c r="B575" s="394">
        <v>60</v>
      </c>
      <c r="C575" s="373"/>
      <c r="D575" s="373"/>
      <c r="E575" s="373"/>
    </row>
    <row r="576" spans="1:101" ht="38.25">
      <c r="A576" s="370" t="s">
        <v>1866</v>
      </c>
      <c r="B576" s="394">
        <v>61</v>
      </c>
      <c r="C576" s="373"/>
      <c r="D576" s="373"/>
      <c r="E576" s="373"/>
      <c r="CP576" s="338"/>
      <c r="CQ576" s="338"/>
      <c r="CR576" s="338"/>
      <c r="CS576" s="338"/>
      <c r="CT576" s="338"/>
      <c r="CU576" s="338"/>
      <c r="CV576" s="338"/>
      <c r="CW576" s="338"/>
    </row>
    <row r="577" spans="1:101">
      <c r="A577" s="370" t="s">
        <v>1859</v>
      </c>
      <c r="B577" s="394">
        <v>71</v>
      </c>
      <c r="C577" s="373">
        <v>440000</v>
      </c>
      <c r="D577" s="373">
        <v>778000</v>
      </c>
      <c r="E577" s="373">
        <v>297946</v>
      </c>
      <c r="CP577" s="338"/>
      <c r="CQ577" s="338"/>
      <c r="CR577" s="338"/>
      <c r="CS577" s="338"/>
      <c r="CT577" s="338"/>
      <c r="CU577" s="338"/>
      <c r="CV577" s="338"/>
      <c r="CW577" s="338"/>
    </row>
    <row r="578" spans="1:101" ht="25.5">
      <c r="A578" s="370" t="s">
        <v>1860</v>
      </c>
      <c r="B578" s="394">
        <v>85</v>
      </c>
      <c r="C578" s="373"/>
      <c r="D578" s="373">
        <v>-76000</v>
      </c>
      <c r="E578" s="373">
        <v>-76004</v>
      </c>
    </row>
    <row r="579" spans="1:101" ht="38.25">
      <c r="A579" s="378" t="s">
        <v>1514</v>
      </c>
      <c r="B579" s="374" t="s">
        <v>1515</v>
      </c>
      <c r="C579" s="358">
        <f>SUM(C580:C590)</f>
        <v>129086000</v>
      </c>
      <c r="D579" s="358">
        <f>SUM(D580:D590)</f>
        <v>184161750</v>
      </c>
      <c r="E579" s="358">
        <f>SUM(E580:E590)</f>
        <v>93098092</v>
      </c>
    </row>
    <row r="580" spans="1:101">
      <c r="A580" s="370" t="s">
        <v>1488</v>
      </c>
      <c r="B580" s="394">
        <v>10</v>
      </c>
      <c r="C580" s="373">
        <v>1141000</v>
      </c>
      <c r="D580" s="373">
        <v>818000</v>
      </c>
      <c r="E580" s="373">
        <v>364859</v>
      </c>
      <c r="F580" s="220">
        <f t="shared" ref="F580:BP580" si="58">F583</f>
        <v>0</v>
      </c>
      <c r="G580" s="221">
        <f t="shared" si="58"/>
        <v>0</v>
      </c>
      <c r="H580" s="221">
        <f t="shared" si="58"/>
        <v>0</v>
      </c>
      <c r="I580" s="221">
        <f t="shared" si="58"/>
        <v>0</v>
      </c>
      <c r="J580" s="221">
        <f t="shared" si="58"/>
        <v>0</v>
      </c>
      <c r="K580" s="221">
        <f t="shared" si="58"/>
        <v>0</v>
      </c>
      <c r="L580" s="221">
        <f t="shared" si="58"/>
        <v>0</v>
      </c>
      <c r="M580" s="221">
        <f t="shared" si="58"/>
        <v>0</v>
      </c>
      <c r="N580" s="221">
        <f t="shared" si="58"/>
        <v>0</v>
      </c>
      <c r="O580" s="221">
        <f t="shared" si="58"/>
        <v>0</v>
      </c>
      <c r="P580" s="221">
        <f t="shared" si="58"/>
        <v>0</v>
      </c>
      <c r="Q580" s="221">
        <f t="shared" si="58"/>
        <v>0</v>
      </c>
      <c r="R580" s="221">
        <f t="shared" si="58"/>
        <v>0</v>
      </c>
      <c r="S580" s="221">
        <f t="shared" si="58"/>
        <v>0</v>
      </c>
      <c r="T580" s="221">
        <f t="shared" si="58"/>
        <v>0</v>
      </c>
      <c r="U580" s="221">
        <f t="shared" si="58"/>
        <v>0</v>
      </c>
      <c r="V580" s="221">
        <f t="shared" si="58"/>
        <v>0</v>
      </c>
      <c r="W580" s="221">
        <f t="shared" si="58"/>
        <v>0</v>
      </c>
      <c r="X580" s="221">
        <f t="shared" si="58"/>
        <v>0</v>
      </c>
      <c r="Y580" s="221">
        <f t="shared" si="58"/>
        <v>0</v>
      </c>
      <c r="Z580" s="221">
        <f t="shared" si="58"/>
        <v>0</v>
      </c>
      <c r="AA580" s="221">
        <f t="shared" si="58"/>
        <v>0</v>
      </c>
      <c r="AB580" s="221">
        <f t="shared" si="58"/>
        <v>0</v>
      </c>
      <c r="AC580" s="221">
        <f t="shared" si="58"/>
        <v>0</v>
      </c>
      <c r="AD580" s="221">
        <f t="shared" si="58"/>
        <v>0</v>
      </c>
      <c r="AE580" s="221">
        <f t="shared" si="58"/>
        <v>0</v>
      </c>
      <c r="AF580" s="221">
        <f t="shared" si="58"/>
        <v>0</v>
      </c>
      <c r="AG580" s="221">
        <f t="shared" si="58"/>
        <v>0</v>
      </c>
      <c r="AH580" s="221">
        <f t="shared" si="58"/>
        <v>0</v>
      </c>
      <c r="AI580" s="221">
        <f t="shared" si="58"/>
        <v>0</v>
      </c>
      <c r="AJ580" s="221">
        <f t="shared" si="58"/>
        <v>0</v>
      </c>
      <c r="AK580" s="221">
        <f t="shared" si="58"/>
        <v>0</v>
      </c>
      <c r="AL580" s="221">
        <f t="shared" si="58"/>
        <v>0</v>
      </c>
      <c r="AM580" s="221">
        <f t="shared" si="58"/>
        <v>0</v>
      </c>
      <c r="AN580" s="221">
        <f t="shared" si="58"/>
        <v>0</v>
      </c>
      <c r="AO580" s="221">
        <f t="shared" si="58"/>
        <v>0</v>
      </c>
      <c r="AP580" s="221">
        <f t="shared" si="58"/>
        <v>0</v>
      </c>
      <c r="AQ580" s="221">
        <f t="shared" si="58"/>
        <v>0</v>
      </c>
      <c r="AR580" s="221">
        <f t="shared" si="58"/>
        <v>0</v>
      </c>
      <c r="AS580" s="221">
        <f t="shared" si="58"/>
        <v>0</v>
      </c>
      <c r="AT580" s="221">
        <f t="shared" si="58"/>
        <v>0</v>
      </c>
      <c r="AU580" s="221">
        <f t="shared" si="58"/>
        <v>0</v>
      </c>
      <c r="AV580" s="221">
        <f t="shared" si="58"/>
        <v>0</v>
      </c>
      <c r="AW580" s="221">
        <f t="shared" si="58"/>
        <v>0</v>
      </c>
      <c r="AX580" s="221">
        <f t="shared" si="58"/>
        <v>0</v>
      </c>
      <c r="AY580" s="221">
        <f t="shared" si="58"/>
        <v>0</v>
      </c>
      <c r="AZ580" s="221">
        <f t="shared" si="58"/>
        <v>0</v>
      </c>
      <c r="BA580" s="221">
        <f t="shared" si="58"/>
        <v>0</v>
      </c>
      <c r="BB580" s="221">
        <f t="shared" si="58"/>
        <v>0</v>
      </c>
      <c r="BC580" s="221">
        <f t="shared" si="58"/>
        <v>0</v>
      </c>
      <c r="BD580" s="221">
        <f t="shared" si="58"/>
        <v>0</v>
      </c>
      <c r="BE580" s="221">
        <f t="shared" si="58"/>
        <v>0</v>
      </c>
      <c r="BF580" s="221">
        <f t="shared" si="58"/>
        <v>0</v>
      </c>
      <c r="BG580" s="221">
        <f t="shared" si="58"/>
        <v>0</v>
      </c>
      <c r="BH580" s="221">
        <f t="shared" si="58"/>
        <v>0</v>
      </c>
      <c r="BI580" s="221">
        <f t="shared" si="58"/>
        <v>0</v>
      </c>
      <c r="BJ580" s="221">
        <f t="shared" si="58"/>
        <v>0</v>
      </c>
      <c r="BK580" s="221">
        <f t="shared" si="58"/>
        <v>0</v>
      </c>
      <c r="BL580" s="221">
        <f t="shared" si="58"/>
        <v>0</v>
      </c>
      <c r="BM580" s="221">
        <f t="shared" si="58"/>
        <v>0</v>
      </c>
      <c r="BN580" s="221">
        <f t="shared" si="58"/>
        <v>0</v>
      </c>
      <c r="BO580" s="221">
        <f t="shared" si="58"/>
        <v>0</v>
      </c>
      <c r="BP580" s="221">
        <f t="shared" si="58"/>
        <v>0</v>
      </c>
      <c r="BQ580" s="221">
        <f t="shared" ref="BQ580:CJ580" si="59">BQ583</f>
        <v>0</v>
      </c>
      <c r="BR580" s="221">
        <f t="shared" si="59"/>
        <v>0</v>
      </c>
      <c r="BS580" s="221">
        <f t="shared" si="59"/>
        <v>0</v>
      </c>
      <c r="BT580" s="221">
        <f t="shared" si="59"/>
        <v>0</v>
      </c>
      <c r="BU580" s="221">
        <f t="shared" si="59"/>
        <v>0</v>
      </c>
      <c r="BV580" s="221">
        <f t="shared" si="59"/>
        <v>0</v>
      </c>
      <c r="BW580" s="221">
        <f t="shared" si="59"/>
        <v>0</v>
      </c>
      <c r="BX580" s="221">
        <f t="shared" si="59"/>
        <v>0</v>
      </c>
      <c r="BY580" s="221">
        <f t="shared" si="59"/>
        <v>0</v>
      </c>
      <c r="BZ580" s="221">
        <f t="shared" si="59"/>
        <v>0</v>
      </c>
      <c r="CA580" s="221">
        <f t="shared" si="59"/>
        <v>0</v>
      </c>
      <c r="CB580" s="221">
        <f t="shared" si="59"/>
        <v>0</v>
      </c>
      <c r="CC580" s="221">
        <f t="shared" si="59"/>
        <v>0</v>
      </c>
      <c r="CD580" s="221">
        <f t="shared" si="59"/>
        <v>0</v>
      </c>
      <c r="CE580" s="221">
        <f t="shared" si="59"/>
        <v>0</v>
      </c>
      <c r="CF580" s="221">
        <f t="shared" si="59"/>
        <v>0</v>
      </c>
      <c r="CG580" s="221">
        <f t="shared" si="59"/>
        <v>0</v>
      </c>
      <c r="CH580" s="221">
        <f t="shared" si="59"/>
        <v>0</v>
      </c>
      <c r="CI580" s="221">
        <f t="shared" si="59"/>
        <v>0</v>
      </c>
      <c r="CJ580" s="221">
        <f t="shared" si="59"/>
        <v>0</v>
      </c>
      <c r="CK580" s="348"/>
      <c r="CL580" s="348"/>
    </row>
    <row r="581" spans="1:101">
      <c r="A581" s="370" t="s">
        <v>1489</v>
      </c>
      <c r="B581" s="394">
        <v>20</v>
      </c>
      <c r="C581" s="373">
        <v>23564000</v>
      </c>
      <c r="D581" s="373">
        <v>26836200</v>
      </c>
      <c r="E581" s="373">
        <v>20082250</v>
      </c>
    </row>
    <row r="582" spans="1:101">
      <c r="A582" s="370" t="s">
        <v>1490</v>
      </c>
      <c r="B582" s="394">
        <v>55</v>
      </c>
      <c r="C582" s="373">
        <v>7646000</v>
      </c>
      <c r="D582" s="373">
        <v>7750000</v>
      </c>
      <c r="E582" s="373">
        <v>7366603</v>
      </c>
    </row>
    <row r="583" spans="1:101">
      <c r="A583" s="370" t="s">
        <v>1516</v>
      </c>
      <c r="B583" s="394">
        <v>57</v>
      </c>
      <c r="C583" s="373">
        <v>2154000</v>
      </c>
      <c r="D583" s="373">
        <v>5889190</v>
      </c>
      <c r="E583" s="373">
        <v>3601587</v>
      </c>
    </row>
    <row r="584" spans="1:101" ht="25.5">
      <c r="A584" s="370" t="s">
        <v>1517</v>
      </c>
      <c r="B584" s="394">
        <v>58</v>
      </c>
      <c r="C584" s="373">
        <v>52280000</v>
      </c>
      <c r="D584" s="373">
        <v>74543000</v>
      </c>
      <c r="E584" s="373">
        <v>24662241</v>
      </c>
    </row>
    <row r="585" spans="1:101">
      <c r="A585" s="370" t="s">
        <v>1518</v>
      </c>
      <c r="B585" s="394">
        <v>59</v>
      </c>
      <c r="C585" s="373">
        <v>18194000</v>
      </c>
      <c r="D585" s="373">
        <v>15809360</v>
      </c>
      <c r="E585" s="373">
        <v>15784671</v>
      </c>
    </row>
    <row r="586" spans="1:101" ht="38.25">
      <c r="A586" s="370" t="s">
        <v>1865</v>
      </c>
      <c r="B586" s="394">
        <v>60</v>
      </c>
      <c r="C586" s="373">
        <v>200000</v>
      </c>
      <c r="D586" s="373">
        <v>8500000</v>
      </c>
      <c r="E586" s="373">
        <v>0</v>
      </c>
    </row>
    <row r="587" spans="1:101" ht="38.25">
      <c r="A587" s="370" t="s">
        <v>1866</v>
      </c>
      <c r="B587" s="394">
        <v>61</v>
      </c>
      <c r="C587" s="373">
        <v>1050000</v>
      </c>
      <c r="D587" s="373">
        <v>8700000</v>
      </c>
      <c r="E587" s="373">
        <v>4219</v>
      </c>
    </row>
    <row r="588" spans="1:101">
      <c r="A588" s="370" t="s">
        <v>1859</v>
      </c>
      <c r="B588" s="394">
        <v>71</v>
      </c>
      <c r="C588" s="373">
        <v>22857000</v>
      </c>
      <c r="D588" s="373">
        <v>32823000</v>
      </c>
      <c r="E588" s="373">
        <v>18740669</v>
      </c>
    </row>
    <row r="589" spans="1:101">
      <c r="A589" s="370" t="s">
        <v>1863</v>
      </c>
      <c r="B589" s="394">
        <v>81</v>
      </c>
      <c r="C589" s="373"/>
      <c r="D589" s="373">
        <v>2700000</v>
      </c>
      <c r="E589" s="373">
        <v>2698179</v>
      </c>
    </row>
    <row r="590" spans="1:101" ht="12.75" customHeight="1">
      <c r="A590" s="370" t="s">
        <v>1860</v>
      </c>
      <c r="B590" s="394">
        <v>85</v>
      </c>
      <c r="C590" s="373"/>
      <c r="D590" s="373">
        <v>-207000</v>
      </c>
      <c r="E590" s="373">
        <v>-207186</v>
      </c>
    </row>
    <row r="591" spans="1:101" ht="12.75" customHeight="1">
      <c r="A591" s="378" t="s">
        <v>1520</v>
      </c>
      <c r="B591" s="374" t="s">
        <v>1521</v>
      </c>
      <c r="C591" s="358">
        <f>C592+C593+C594+C595+C596+C597+C598+C599+C600</f>
        <v>44345000</v>
      </c>
      <c r="D591" s="358">
        <f>D592+D593+D594+D595+D596+D597+D598+D599+D600</f>
        <v>49901500</v>
      </c>
      <c r="E591" s="358">
        <f>E592+E593+E594+E595+E596+E597+E598+E599+E600</f>
        <v>11346570</v>
      </c>
    </row>
    <row r="592" spans="1:101">
      <c r="A592" s="370" t="s">
        <v>1488</v>
      </c>
      <c r="B592" s="394">
        <v>10</v>
      </c>
      <c r="C592" s="373">
        <v>3928000</v>
      </c>
      <c r="D592" s="373">
        <v>7169000</v>
      </c>
      <c r="E592" s="373">
        <v>7118748</v>
      </c>
    </row>
    <row r="593" spans="1:5" ht="40.5" customHeight="1">
      <c r="A593" s="370" t="s">
        <v>1489</v>
      </c>
      <c r="B593" s="394">
        <v>20</v>
      </c>
      <c r="C593" s="373">
        <v>210000</v>
      </c>
      <c r="D593" s="373">
        <v>305000</v>
      </c>
      <c r="E593" s="373">
        <v>173705</v>
      </c>
    </row>
    <row r="594" spans="1:5">
      <c r="A594" s="370" t="s">
        <v>1501</v>
      </c>
      <c r="B594" s="394">
        <v>51</v>
      </c>
      <c r="C594" s="396">
        <v>2000000</v>
      </c>
      <c r="D594" s="396">
        <v>3120500</v>
      </c>
      <c r="E594" s="373">
        <v>2104128</v>
      </c>
    </row>
    <row r="595" spans="1:5">
      <c r="A595" s="370" t="s">
        <v>1522</v>
      </c>
      <c r="B595" s="394">
        <v>55</v>
      </c>
      <c r="C595" s="396"/>
      <c r="D595" s="396"/>
      <c r="E595" s="373"/>
    </row>
    <row r="596" spans="1:5">
      <c r="A596" s="370" t="s">
        <v>1516</v>
      </c>
      <c r="B596" s="394">
        <v>57</v>
      </c>
      <c r="C596" s="373">
        <v>6000</v>
      </c>
      <c r="D596" s="373">
        <v>6000</v>
      </c>
      <c r="E596" s="373">
        <v>979</v>
      </c>
    </row>
    <row r="597" spans="1:5" ht="25.5">
      <c r="A597" s="370" t="s">
        <v>1517</v>
      </c>
      <c r="B597" s="394">
        <v>58</v>
      </c>
      <c r="C597" s="373">
        <v>37982000</v>
      </c>
      <c r="D597" s="373">
        <v>38916000</v>
      </c>
      <c r="E597" s="373">
        <v>1787391</v>
      </c>
    </row>
    <row r="598" spans="1:5">
      <c r="A598" s="370" t="s">
        <v>1518</v>
      </c>
      <c r="B598" s="394">
        <v>59</v>
      </c>
      <c r="C598" s="373">
        <v>56000</v>
      </c>
      <c r="D598" s="373">
        <v>92000</v>
      </c>
      <c r="E598" s="373">
        <v>77720</v>
      </c>
    </row>
    <row r="599" spans="1:5">
      <c r="A599" s="370" t="s">
        <v>1859</v>
      </c>
      <c r="B599" s="394">
        <v>71</v>
      </c>
      <c r="C599" s="373">
        <v>163000</v>
      </c>
      <c r="D599" s="373">
        <v>293000</v>
      </c>
      <c r="E599" s="373">
        <v>83899</v>
      </c>
    </row>
    <row r="600" spans="1:5" ht="25.5">
      <c r="A600" s="370" t="s">
        <v>1860</v>
      </c>
      <c r="B600" s="394">
        <v>85</v>
      </c>
      <c r="C600" s="373"/>
      <c r="D600" s="373"/>
      <c r="E600" s="373"/>
    </row>
    <row r="601" spans="1:5" ht="38.25">
      <c r="A601" s="378" t="s">
        <v>1523</v>
      </c>
      <c r="B601" s="374" t="s">
        <v>1524</v>
      </c>
      <c r="C601" s="358">
        <f>C602+C603+C604+C605+C606</f>
        <v>29596000</v>
      </c>
      <c r="D601" s="358">
        <f>D602+D603+D604+D605+D606</f>
        <v>49268000</v>
      </c>
      <c r="E601" s="358">
        <f>E602+E603+E604+E605+E606</f>
        <v>39228549</v>
      </c>
    </row>
    <row r="602" spans="1:5">
      <c r="A602" s="370" t="s">
        <v>1489</v>
      </c>
      <c r="B602" s="394">
        <v>20</v>
      </c>
      <c r="C602" s="373"/>
      <c r="D602" s="373"/>
      <c r="E602" s="373"/>
    </row>
    <row r="603" spans="1:5">
      <c r="A603" s="370" t="s">
        <v>1501</v>
      </c>
      <c r="B603" s="394">
        <v>51</v>
      </c>
      <c r="C603" s="373">
        <v>18916000</v>
      </c>
      <c r="D603" s="373">
        <v>37606000</v>
      </c>
      <c r="E603" s="373">
        <v>32501697</v>
      </c>
    </row>
    <row r="604" spans="1:5">
      <c r="A604" s="370" t="s">
        <v>1518</v>
      </c>
      <c r="B604" s="394">
        <v>59</v>
      </c>
      <c r="C604" s="373">
        <v>9190000</v>
      </c>
      <c r="D604" s="373">
        <v>10350000</v>
      </c>
      <c r="E604" s="373">
        <v>6513772</v>
      </c>
    </row>
    <row r="605" spans="1:5" ht="24" customHeight="1">
      <c r="A605" s="370" t="s">
        <v>1859</v>
      </c>
      <c r="B605" s="394">
        <v>71</v>
      </c>
      <c r="C605" s="373">
        <v>1490000</v>
      </c>
      <c r="D605" s="373">
        <v>1370000</v>
      </c>
      <c r="E605" s="373">
        <v>271937</v>
      </c>
    </row>
    <row r="606" spans="1:5" ht="25.5">
      <c r="A606" s="386" t="s">
        <v>1860</v>
      </c>
      <c r="B606" s="397">
        <v>85</v>
      </c>
      <c r="C606" s="373"/>
      <c r="D606" s="373">
        <v>-58000</v>
      </c>
      <c r="E606" s="373">
        <v>-58857</v>
      </c>
    </row>
    <row r="607" spans="1:5" ht="51">
      <c r="A607" s="398" t="s">
        <v>1525</v>
      </c>
      <c r="B607" s="384" t="s">
        <v>1526</v>
      </c>
      <c r="C607" s="358">
        <f>SUM(C608:C615)</f>
        <v>92673000</v>
      </c>
      <c r="D607" s="358">
        <f>SUM(D608:D615)</f>
        <v>105401000</v>
      </c>
      <c r="E607" s="358">
        <f>SUM(E608:E615)</f>
        <v>81899817</v>
      </c>
    </row>
    <row r="608" spans="1:5">
      <c r="A608" s="370" t="s">
        <v>1488</v>
      </c>
      <c r="B608" s="394">
        <v>10</v>
      </c>
      <c r="C608" s="373">
        <v>24148000</v>
      </c>
      <c r="D608" s="373">
        <v>33556000</v>
      </c>
      <c r="E608" s="373">
        <v>33208601</v>
      </c>
    </row>
    <row r="609" spans="1:5">
      <c r="A609" s="370" t="s">
        <v>1489</v>
      </c>
      <c r="B609" s="394">
        <v>20</v>
      </c>
      <c r="C609" s="373">
        <v>6390000</v>
      </c>
      <c r="D609" s="373">
        <v>8986000</v>
      </c>
      <c r="E609" s="373">
        <v>5697788</v>
      </c>
    </row>
    <row r="610" spans="1:5">
      <c r="A610" s="370" t="s">
        <v>1516</v>
      </c>
      <c r="B610" s="394">
        <v>57</v>
      </c>
      <c r="C610" s="373">
        <v>23801000</v>
      </c>
      <c r="D610" s="373">
        <v>31979000</v>
      </c>
      <c r="E610" s="373">
        <v>30191191</v>
      </c>
    </row>
    <row r="611" spans="1:5" ht="25.5">
      <c r="A611" s="370" t="s">
        <v>1517</v>
      </c>
      <c r="B611" s="394">
        <v>58</v>
      </c>
      <c r="C611" s="373">
        <v>27266000</v>
      </c>
      <c r="D611" s="373">
        <v>25972000</v>
      </c>
      <c r="E611" s="373">
        <v>10746456</v>
      </c>
    </row>
    <row r="612" spans="1:5">
      <c r="A612" s="370" t="s">
        <v>1518</v>
      </c>
      <c r="B612" s="394">
        <v>59</v>
      </c>
      <c r="C612" s="373">
        <v>1352000</v>
      </c>
      <c r="D612" s="373">
        <v>1912000</v>
      </c>
      <c r="E612" s="373">
        <v>1320236</v>
      </c>
    </row>
    <row r="613" spans="1:5">
      <c r="A613" s="370" t="s">
        <v>1859</v>
      </c>
      <c r="B613" s="394">
        <v>71</v>
      </c>
      <c r="C613" s="373">
        <v>9716000</v>
      </c>
      <c r="D613" s="373">
        <v>3008000</v>
      </c>
      <c r="E613" s="373">
        <v>747236</v>
      </c>
    </row>
    <row r="614" spans="1:5">
      <c r="A614" s="370" t="s">
        <v>1863</v>
      </c>
      <c r="B614" s="394">
        <v>81</v>
      </c>
      <c r="C614" s="373"/>
      <c r="D614" s="373"/>
      <c r="E614" s="373"/>
    </row>
    <row r="615" spans="1:5" ht="27" customHeight="1">
      <c r="A615" s="370" t="s">
        <v>1860</v>
      </c>
      <c r="B615" s="394">
        <v>85</v>
      </c>
      <c r="C615" s="373"/>
      <c r="D615" s="373">
        <v>-12000</v>
      </c>
      <c r="E615" s="373">
        <v>-11691</v>
      </c>
    </row>
    <row r="616" spans="1:5">
      <c r="A616" s="378" t="s">
        <v>1527</v>
      </c>
      <c r="B616" s="385">
        <v>7002</v>
      </c>
      <c r="C616" s="358">
        <f>SUM(C617:C627)</f>
        <v>162714000</v>
      </c>
      <c r="D616" s="358">
        <f>SUM(D617:D627)</f>
        <v>198475000</v>
      </c>
      <c r="E616" s="358">
        <f>SUM(E617:E627)</f>
        <v>125513272</v>
      </c>
    </row>
    <row r="617" spans="1:5">
      <c r="A617" s="370" t="s">
        <v>1489</v>
      </c>
      <c r="B617" s="394">
        <v>20</v>
      </c>
      <c r="C617" s="373">
        <v>25420000</v>
      </c>
      <c r="D617" s="373">
        <v>33961000</v>
      </c>
      <c r="E617" s="373">
        <v>24103850</v>
      </c>
    </row>
    <row r="618" spans="1:5">
      <c r="A618" s="370" t="s">
        <v>1501</v>
      </c>
      <c r="B618" s="394">
        <v>51</v>
      </c>
      <c r="C618" s="373">
        <f>23890000+1110000</f>
        <v>25000000</v>
      </c>
      <c r="D618" s="373">
        <f>40590000+110000</f>
        <v>40700000</v>
      </c>
      <c r="E618" s="373">
        <f>37834020</f>
        <v>37834020</v>
      </c>
    </row>
    <row r="619" spans="1:5">
      <c r="A619" s="370" t="s">
        <v>1490</v>
      </c>
      <c r="B619" s="394">
        <v>55</v>
      </c>
      <c r="C619" s="373">
        <v>5912000</v>
      </c>
      <c r="D619" s="373">
        <v>9206000</v>
      </c>
      <c r="E619" s="373">
        <v>2405787</v>
      </c>
    </row>
    <row r="620" spans="1:5" ht="25.5">
      <c r="A620" s="370" t="s">
        <v>1512</v>
      </c>
      <c r="B620" s="394">
        <v>56</v>
      </c>
      <c r="C620" s="373"/>
      <c r="D620" s="373"/>
      <c r="E620" s="373"/>
    </row>
    <row r="621" spans="1:5" ht="54.75" customHeight="1">
      <c r="A621" s="370" t="s">
        <v>1528</v>
      </c>
      <c r="B621" s="394">
        <v>58</v>
      </c>
      <c r="C621" s="373">
        <v>63878000</v>
      </c>
      <c r="D621" s="373">
        <v>60800000</v>
      </c>
      <c r="E621" s="373">
        <v>29599001</v>
      </c>
    </row>
    <row r="622" spans="1:5">
      <c r="A622" s="370" t="s">
        <v>1867</v>
      </c>
      <c r="B622" s="394">
        <v>59</v>
      </c>
      <c r="C622" s="373">
        <v>0</v>
      </c>
      <c r="D622" s="373">
        <v>45000</v>
      </c>
      <c r="E622" s="373">
        <v>28729</v>
      </c>
    </row>
    <row r="623" spans="1:5" ht="38.25">
      <c r="A623" s="370" t="s">
        <v>1865</v>
      </c>
      <c r="B623" s="394">
        <v>60</v>
      </c>
      <c r="C623" s="373">
        <v>714000</v>
      </c>
      <c r="D623" s="373">
        <v>714000</v>
      </c>
      <c r="E623" s="373"/>
    </row>
    <row r="624" spans="1:5" ht="38.25">
      <c r="A624" s="370" t="s">
        <v>1866</v>
      </c>
      <c r="B624" s="394">
        <v>61</v>
      </c>
      <c r="C624" s="373">
        <v>5563000</v>
      </c>
      <c r="D624" s="373">
        <v>7263000</v>
      </c>
      <c r="E624" s="373">
        <v>233911</v>
      </c>
    </row>
    <row r="625" spans="1:5">
      <c r="A625" s="370" t="s">
        <v>1859</v>
      </c>
      <c r="B625" s="394">
        <v>71</v>
      </c>
      <c r="C625" s="373">
        <v>32179000</v>
      </c>
      <c r="D625" s="373">
        <v>40407000</v>
      </c>
      <c r="E625" s="373">
        <v>25933358</v>
      </c>
    </row>
    <row r="626" spans="1:5">
      <c r="A626" s="370" t="s">
        <v>1529</v>
      </c>
      <c r="B626" s="394">
        <v>81</v>
      </c>
      <c r="C626" s="373">
        <v>4048000</v>
      </c>
      <c r="D626" s="373">
        <v>5398000</v>
      </c>
      <c r="E626" s="373">
        <v>5396358</v>
      </c>
    </row>
    <row r="627" spans="1:5" ht="25.5">
      <c r="A627" s="370" t="s">
        <v>1492</v>
      </c>
      <c r="B627" s="394">
        <v>85</v>
      </c>
      <c r="C627" s="373"/>
      <c r="D627" s="373">
        <v>-19000</v>
      </c>
      <c r="E627" s="373">
        <v>-21742</v>
      </c>
    </row>
    <row r="628" spans="1:5" ht="25.5">
      <c r="A628" s="378" t="s">
        <v>1530</v>
      </c>
      <c r="B628" s="374" t="s">
        <v>1531</v>
      </c>
      <c r="C628" s="358">
        <f>SUM(C629:C636)</f>
        <v>39836000</v>
      </c>
      <c r="D628" s="358">
        <f>SUM(D629:D637)</f>
        <v>87516000</v>
      </c>
      <c r="E628" s="358">
        <f>SUM(E629:E637)</f>
        <v>21343976</v>
      </c>
    </row>
    <row r="629" spans="1:5">
      <c r="A629" s="370" t="s">
        <v>1489</v>
      </c>
      <c r="B629" s="394">
        <v>20</v>
      </c>
      <c r="C629" s="373">
        <v>26000000</v>
      </c>
      <c r="D629" s="373">
        <v>33440000</v>
      </c>
      <c r="E629" s="373">
        <v>20330756</v>
      </c>
    </row>
    <row r="630" spans="1:5">
      <c r="A630" s="370" t="s">
        <v>1490</v>
      </c>
      <c r="B630" s="394">
        <v>55</v>
      </c>
      <c r="C630" s="373">
        <v>67000</v>
      </c>
      <c r="D630" s="373">
        <v>67000</v>
      </c>
      <c r="E630" s="373">
        <v>8808</v>
      </c>
    </row>
    <row r="631" spans="1:5" ht="21" customHeight="1">
      <c r="A631" s="370" t="s">
        <v>1512</v>
      </c>
      <c r="B631" s="394">
        <v>56</v>
      </c>
      <c r="C631" s="373"/>
      <c r="D631" s="373"/>
      <c r="E631" s="373"/>
    </row>
    <row r="632" spans="1:5" ht="25.5">
      <c r="A632" s="370" t="s">
        <v>1517</v>
      </c>
      <c r="B632" s="394">
        <v>58</v>
      </c>
      <c r="C632" s="373">
        <v>0</v>
      </c>
      <c r="D632" s="373">
        <v>18042000</v>
      </c>
      <c r="E632" s="373">
        <v>0</v>
      </c>
    </row>
    <row r="633" spans="1:5">
      <c r="A633" s="370" t="s">
        <v>1868</v>
      </c>
      <c r="B633" s="394">
        <v>59</v>
      </c>
      <c r="C633" s="373">
        <v>3379000</v>
      </c>
      <c r="D633" s="373">
        <v>3494000</v>
      </c>
      <c r="E633" s="373">
        <v>396811</v>
      </c>
    </row>
    <row r="634" spans="1:5">
      <c r="A634" s="370"/>
      <c r="B634" s="394">
        <v>60</v>
      </c>
      <c r="C634" s="373">
        <v>1000000</v>
      </c>
      <c r="D634" s="373">
        <v>1000000</v>
      </c>
      <c r="E634" s="373">
        <v>163736</v>
      </c>
    </row>
    <row r="635" spans="1:5">
      <c r="A635" s="370"/>
      <c r="B635" s="394">
        <v>61</v>
      </c>
      <c r="C635" s="373">
        <v>0</v>
      </c>
      <c r="D635" s="373">
        <v>24000000</v>
      </c>
      <c r="E635" s="373">
        <v>0</v>
      </c>
    </row>
    <row r="636" spans="1:5">
      <c r="A636" s="370" t="s">
        <v>1859</v>
      </c>
      <c r="B636" s="394">
        <v>71</v>
      </c>
      <c r="C636" s="373">
        <v>9390000</v>
      </c>
      <c r="D636" s="373">
        <v>7473000</v>
      </c>
      <c r="E636" s="373">
        <v>443865</v>
      </c>
    </row>
    <row r="637" spans="1:5" ht="25.5">
      <c r="A637" s="370" t="s">
        <v>1860</v>
      </c>
      <c r="B637" s="394">
        <v>85</v>
      </c>
      <c r="C637" s="373"/>
      <c r="D637" s="373"/>
      <c r="E637" s="373"/>
    </row>
    <row r="638" spans="1:5" ht="38.25">
      <c r="A638" s="378" t="s">
        <v>1532</v>
      </c>
      <c r="B638" s="374" t="s">
        <v>1533</v>
      </c>
      <c r="C638" s="358">
        <f>C639+C640</f>
        <v>0</v>
      </c>
      <c r="D638" s="358">
        <f>D639+D640+D643+D644+D641</f>
        <v>30000</v>
      </c>
      <c r="E638" s="358">
        <f>E639+E640+E643+E644+E641</f>
        <v>30000</v>
      </c>
    </row>
    <row r="639" spans="1:5">
      <c r="A639" s="370" t="s">
        <v>1489</v>
      </c>
      <c r="B639" s="394">
        <v>20</v>
      </c>
      <c r="C639" s="373"/>
      <c r="D639" s="373">
        <v>0</v>
      </c>
      <c r="E639" s="373"/>
    </row>
    <row r="640" spans="1:5" hidden="1">
      <c r="A640" s="370" t="s">
        <v>1490</v>
      </c>
      <c r="B640" s="394">
        <v>55</v>
      </c>
      <c r="C640" s="373"/>
      <c r="D640" s="373"/>
      <c r="E640" s="373"/>
    </row>
    <row r="641" spans="1:5" ht="25.5" hidden="1">
      <c r="A641" s="370" t="s">
        <v>1512</v>
      </c>
      <c r="B641" s="394">
        <v>56</v>
      </c>
      <c r="C641" s="373"/>
      <c r="D641" s="373"/>
      <c r="E641" s="373"/>
    </row>
    <row r="642" spans="1:5" hidden="1">
      <c r="A642" s="370" t="s">
        <v>1491</v>
      </c>
      <c r="B642" s="394">
        <v>71</v>
      </c>
      <c r="C642" s="373"/>
      <c r="D642" s="373"/>
      <c r="E642" s="373"/>
    </row>
    <row r="643" spans="1:5">
      <c r="A643" s="386" t="s">
        <v>1534</v>
      </c>
      <c r="B643" s="394">
        <v>72</v>
      </c>
      <c r="C643" s="373"/>
      <c r="D643" s="373">
        <v>30000</v>
      </c>
      <c r="E643" s="373">
        <v>30000</v>
      </c>
    </row>
    <row r="644" spans="1:5" ht="25.5" hidden="1">
      <c r="A644" s="370" t="s">
        <v>1492</v>
      </c>
      <c r="B644" s="394">
        <v>85</v>
      </c>
      <c r="C644" s="373"/>
      <c r="D644" s="373"/>
      <c r="E644" s="373"/>
    </row>
    <row r="645" spans="1:5" ht="38.25" hidden="1">
      <c r="A645" s="378" t="s">
        <v>1535</v>
      </c>
      <c r="B645" s="374" t="s">
        <v>1536</v>
      </c>
      <c r="C645" s="358">
        <f>SUM(C646:C649)</f>
        <v>0</v>
      </c>
      <c r="D645" s="358">
        <f>SUM(D646:D649)</f>
        <v>0</v>
      </c>
      <c r="E645" s="358">
        <f>SUM(E646:E649)</f>
        <v>0</v>
      </c>
    </row>
    <row r="646" spans="1:5" hidden="1">
      <c r="A646" s="370" t="s">
        <v>1537</v>
      </c>
      <c r="B646" s="394">
        <v>20</v>
      </c>
      <c r="C646" s="373"/>
      <c r="D646" s="373"/>
      <c r="E646" s="373"/>
    </row>
    <row r="647" spans="1:5" ht="27.75" hidden="1" customHeight="1">
      <c r="A647" s="370" t="s">
        <v>1512</v>
      </c>
      <c r="B647" s="394">
        <v>56</v>
      </c>
      <c r="C647" s="373"/>
      <c r="D647" s="373"/>
      <c r="E647" s="373"/>
    </row>
    <row r="648" spans="1:5" hidden="1">
      <c r="A648" s="370" t="s">
        <v>1491</v>
      </c>
      <c r="B648" s="394">
        <v>71</v>
      </c>
      <c r="C648" s="373"/>
      <c r="D648" s="373"/>
      <c r="E648" s="373"/>
    </row>
    <row r="649" spans="1:5" hidden="1">
      <c r="A649" s="370" t="s">
        <v>1538</v>
      </c>
      <c r="B649" s="394">
        <v>81</v>
      </c>
      <c r="C649" s="373"/>
      <c r="D649" s="373"/>
      <c r="E649" s="373"/>
    </row>
    <row r="650" spans="1:5" ht="25.5" hidden="1">
      <c r="A650" s="370" t="s">
        <v>1492</v>
      </c>
      <c r="B650" s="394">
        <v>85</v>
      </c>
      <c r="C650" s="373"/>
      <c r="D650" s="373"/>
      <c r="E650" s="373"/>
    </row>
    <row r="651" spans="1:5" ht="25.5">
      <c r="A651" s="378" t="s">
        <v>1539</v>
      </c>
      <c r="B651" s="374" t="s">
        <v>1540</v>
      </c>
      <c r="C651" s="358">
        <f>SUM(C652:C660)</f>
        <v>317023000</v>
      </c>
      <c r="D651" s="358">
        <f>SUM(D652:D660)</f>
        <v>337537000</v>
      </c>
      <c r="E651" s="358">
        <f>SUM(E652:E660)</f>
        <v>48773488</v>
      </c>
    </row>
    <row r="652" spans="1:5" ht="27" customHeight="1">
      <c r="A652" s="370" t="s">
        <v>1489</v>
      </c>
      <c r="B652" s="394">
        <v>20</v>
      </c>
      <c r="C652" s="373">
        <v>30000000</v>
      </c>
      <c r="D652" s="373">
        <v>39997000</v>
      </c>
      <c r="E652" s="373">
        <v>19935683</v>
      </c>
    </row>
    <row r="653" spans="1:5" ht="20.25" customHeight="1">
      <c r="A653" s="370" t="s">
        <v>1541</v>
      </c>
      <c r="B653" s="394">
        <v>40</v>
      </c>
      <c r="C653" s="373">
        <v>16429000</v>
      </c>
      <c r="D653" s="373">
        <v>24409000</v>
      </c>
      <c r="E653" s="373">
        <v>24408379</v>
      </c>
    </row>
    <row r="654" spans="1:5">
      <c r="A654" s="370"/>
      <c r="B654" s="394">
        <v>51</v>
      </c>
      <c r="C654" s="373">
        <v>2993000</v>
      </c>
      <c r="D654" s="373">
        <v>2993000</v>
      </c>
      <c r="E654" s="373">
        <v>426081</v>
      </c>
    </row>
    <row r="655" spans="1:5">
      <c r="A655" s="370" t="s">
        <v>1490</v>
      </c>
      <c r="B655" s="394">
        <v>55</v>
      </c>
      <c r="C655" s="373"/>
      <c r="D655" s="373">
        <v>610000</v>
      </c>
      <c r="E655" s="373"/>
    </row>
    <row r="656" spans="1:5" ht="25.5">
      <c r="A656" s="370" t="s">
        <v>1517</v>
      </c>
      <c r="B656" s="394">
        <v>58</v>
      </c>
      <c r="C656" s="373">
        <v>248090000</v>
      </c>
      <c r="D656" s="373">
        <v>248090000</v>
      </c>
      <c r="E656" s="373">
        <v>40072</v>
      </c>
    </row>
    <row r="657" spans="1:96" ht="38.25">
      <c r="A657" s="370" t="s">
        <v>1865</v>
      </c>
      <c r="B657" s="394">
        <v>60</v>
      </c>
      <c r="C657" s="373">
        <v>13000000</v>
      </c>
      <c r="D657" s="373">
        <v>13000000</v>
      </c>
      <c r="E657" s="373">
        <v>180333</v>
      </c>
    </row>
    <row r="658" spans="1:96">
      <c r="A658" s="370" t="s">
        <v>1491</v>
      </c>
      <c r="B658" s="394">
        <v>71</v>
      </c>
      <c r="C658" s="373">
        <v>4306000</v>
      </c>
      <c r="D658" s="373">
        <v>5974000</v>
      </c>
      <c r="E658" s="373">
        <v>1325957</v>
      </c>
    </row>
    <row r="659" spans="1:96" ht="27" customHeight="1">
      <c r="A659" s="370" t="s">
        <v>1538</v>
      </c>
      <c r="B659" s="394">
        <v>81</v>
      </c>
      <c r="C659" s="373">
        <v>2205000</v>
      </c>
      <c r="D659" s="373">
        <v>2792000</v>
      </c>
      <c r="E659" s="373">
        <v>2784680</v>
      </c>
    </row>
    <row r="660" spans="1:96" ht="25.5">
      <c r="A660" s="370" t="s">
        <v>1492</v>
      </c>
      <c r="B660" s="394">
        <v>85</v>
      </c>
      <c r="C660" s="373"/>
      <c r="D660" s="373">
        <v>-328000</v>
      </c>
      <c r="E660" s="373">
        <v>-327697</v>
      </c>
    </row>
    <row r="661" spans="1:96">
      <c r="A661" s="370" t="s">
        <v>1542</v>
      </c>
      <c r="B661" s="371">
        <v>8702</v>
      </c>
      <c r="C661" s="373">
        <f>C662</f>
        <v>0</v>
      </c>
      <c r="D661" s="373">
        <f>D662</f>
        <v>0</v>
      </c>
      <c r="E661" s="373">
        <f>E662</f>
        <v>0</v>
      </c>
    </row>
    <row r="662" spans="1:96">
      <c r="A662" s="370" t="s">
        <v>1543</v>
      </c>
      <c r="B662" s="394">
        <v>55</v>
      </c>
      <c r="C662" s="373"/>
      <c r="D662" s="373"/>
      <c r="E662" s="373"/>
    </row>
    <row r="663" spans="1:96" ht="51">
      <c r="A663" s="388" t="s">
        <v>1544</v>
      </c>
      <c r="B663" s="368" t="s">
        <v>1545</v>
      </c>
      <c r="C663" s="369">
        <f>C664+C669+C675+C678+C683+C691+C699+C704+C710+C716+C728</f>
        <v>316602500</v>
      </c>
      <c r="D663" s="369">
        <f>D664+D669+D675+D678+D683+D691+D699+D704+D710+D716+D728</f>
        <v>454356250</v>
      </c>
      <c r="E663" s="369">
        <f>E664+E669+E675+E678+E683+E691+E699+E704+E710+E716+E728</f>
        <v>370244497</v>
      </c>
    </row>
    <row r="664" spans="1:96" ht="25.5">
      <c r="A664" s="378" t="s">
        <v>1486</v>
      </c>
      <c r="B664" s="374" t="s">
        <v>1546</v>
      </c>
      <c r="C664" s="358">
        <f>SUM(C665:C668)</f>
        <v>23900000</v>
      </c>
      <c r="D664" s="358">
        <f>SUM(D665:D668)</f>
        <v>42170000</v>
      </c>
      <c r="E664" s="358">
        <f>SUM(E665:E668)</f>
        <v>40583020</v>
      </c>
      <c r="CP664" s="338"/>
      <c r="CQ664" s="338"/>
      <c r="CR664" s="338"/>
    </row>
    <row r="665" spans="1:96">
      <c r="A665" s="370" t="s">
        <v>1488</v>
      </c>
      <c r="B665" s="394" t="s">
        <v>1547</v>
      </c>
      <c r="C665" s="373">
        <f t="shared" ref="C665:E666" si="60">C547</f>
        <v>20620000</v>
      </c>
      <c r="D665" s="373">
        <f t="shared" si="60"/>
        <v>37218000</v>
      </c>
      <c r="E665" s="373">
        <f t="shared" si="60"/>
        <v>37066269</v>
      </c>
      <c r="CP665" s="338"/>
      <c r="CQ665" s="338"/>
      <c r="CR665" s="338"/>
    </row>
    <row r="666" spans="1:96">
      <c r="A666" s="370" t="s">
        <v>1489</v>
      </c>
      <c r="B666" s="394" t="s">
        <v>1548</v>
      </c>
      <c r="C666" s="373">
        <f t="shared" si="60"/>
        <v>3000000</v>
      </c>
      <c r="D666" s="373">
        <f t="shared" si="60"/>
        <v>4786000</v>
      </c>
      <c r="E666" s="373">
        <f t="shared" si="60"/>
        <v>3367185</v>
      </c>
      <c r="CP666" s="338"/>
      <c r="CQ666" s="338"/>
      <c r="CR666" s="338"/>
    </row>
    <row r="667" spans="1:96">
      <c r="A667" s="370" t="s">
        <v>1549</v>
      </c>
      <c r="B667" s="394" t="s">
        <v>1550</v>
      </c>
      <c r="C667" s="373">
        <f>C550</f>
        <v>280000</v>
      </c>
      <c r="D667" s="373">
        <f>D550</f>
        <v>506000</v>
      </c>
      <c r="E667" s="373">
        <f>E550</f>
        <v>489738</v>
      </c>
      <c r="CP667" s="338"/>
      <c r="CQ667" s="338"/>
      <c r="CR667" s="338"/>
    </row>
    <row r="668" spans="1:96" ht="25.5">
      <c r="A668" s="370" t="s">
        <v>1860</v>
      </c>
      <c r="B668" s="394" t="s">
        <v>1551</v>
      </c>
      <c r="C668" s="373">
        <f>C552</f>
        <v>0</v>
      </c>
      <c r="D668" s="373">
        <f>D552</f>
        <v>-340000</v>
      </c>
      <c r="E668" s="383">
        <f>E552</f>
        <v>-340172</v>
      </c>
      <c r="CP668" s="338"/>
      <c r="CQ668" s="338"/>
      <c r="CR668" s="338"/>
    </row>
    <row r="669" spans="1:96" ht="25.5">
      <c r="A669" s="378" t="s">
        <v>1493</v>
      </c>
      <c r="B669" s="374" t="s">
        <v>1552</v>
      </c>
      <c r="C669" s="358">
        <f>SUM(C670:C674)</f>
        <v>2642000</v>
      </c>
      <c r="D669" s="358">
        <f>SUM(D670:D674)</f>
        <v>3763000</v>
      </c>
      <c r="E669" s="358">
        <f>SUM(E670:E674)</f>
        <v>2587599</v>
      </c>
      <c r="CP669" s="338"/>
      <c r="CQ669" s="338"/>
      <c r="CR669" s="338"/>
    </row>
    <row r="670" spans="1:96">
      <c r="A670" s="370" t="s">
        <v>1488</v>
      </c>
      <c r="B670" s="394" t="s">
        <v>1547</v>
      </c>
      <c r="C670" s="373">
        <f t="shared" ref="C670:E671" si="61">C557</f>
        <v>1439000</v>
      </c>
      <c r="D670" s="373">
        <f t="shared" si="61"/>
        <v>2555000</v>
      </c>
      <c r="E670" s="373">
        <f t="shared" si="61"/>
        <v>2471160</v>
      </c>
      <c r="CP670" s="338"/>
      <c r="CQ670" s="338"/>
      <c r="CR670" s="338"/>
    </row>
    <row r="671" spans="1:96">
      <c r="A671" s="370" t="s">
        <v>1489</v>
      </c>
      <c r="B671" s="394" t="s">
        <v>1548</v>
      </c>
      <c r="C671" s="373">
        <f t="shared" si="61"/>
        <v>200000</v>
      </c>
      <c r="D671" s="373">
        <f t="shared" si="61"/>
        <v>200000</v>
      </c>
      <c r="E671" s="373">
        <f t="shared" si="61"/>
        <v>113816</v>
      </c>
      <c r="CP671" s="338"/>
      <c r="CQ671" s="338"/>
      <c r="CR671" s="338"/>
    </row>
    <row r="672" spans="1:96">
      <c r="A672" s="370" t="s">
        <v>1502</v>
      </c>
      <c r="B672" s="394" t="s">
        <v>1553</v>
      </c>
      <c r="C672" s="373">
        <f>C560</f>
        <v>1000000</v>
      </c>
      <c r="D672" s="373">
        <v>1000000</v>
      </c>
      <c r="E672" s="373">
        <f>E560</f>
        <v>0</v>
      </c>
      <c r="CP672" s="338"/>
      <c r="CQ672" s="338"/>
      <c r="CR672" s="338"/>
    </row>
    <row r="673" spans="1:96">
      <c r="A673" s="370" t="s">
        <v>1880</v>
      </c>
      <c r="B673" s="394" t="s">
        <v>1550</v>
      </c>
      <c r="C673" s="373">
        <v>3000</v>
      </c>
      <c r="D673" s="373">
        <f>D565</f>
        <v>8000</v>
      </c>
      <c r="E673" s="373">
        <v>2623</v>
      </c>
      <c r="CP673" s="338"/>
      <c r="CQ673" s="338"/>
      <c r="CR673" s="338"/>
    </row>
    <row r="674" spans="1:96" ht="25.5">
      <c r="A674" s="370" t="s">
        <v>1860</v>
      </c>
      <c r="B674" s="394">
        <v>85</v>
      </c>
      <c r="C674" s="373">
        <f>C563</f>
        <v>0</v>
      </c>
      <c r="D674" s="373"/>
      <c r="E674" s="373">
        <f>E567</f>
        <v>0</v>
      </c>
      <c r="CP674" s="338"/>
      <c r="CQ674" s="338"/>
      <c r="CR674" s="338"/>
    </row>
    <row r="675" spans="1:96" ht="25.5">
      <c r="A675" s="378" t="s">
        <v>1505</v>
      </c>
      <c r="B675" s="374" t="s">
        <v>1554</v>
      </c>
      <c r="C675" s="358">
        <f>C676</f>
        <v>7522000</v>
      </c>
      <c r="D675" s="358">
        <f>D676</f>
        <v>14945000</v>
      </c>
      <c r="E675" s="358">
        <f>E676</f>
        <v>14899646</v>
      </c>
      <c r="CP675" s="338"/>
      <c r="CQ675" s="338"/>
      <c r="CR675" s="338"/>
    </row>
    <row r="676" spans="1:96">
      <c r="A676" s="370" t="s">
        <v>1507</v>
      </c>
      <c r="B676" s="394" t="s">
        <v>1555</v>
      </c>
      <c r="C676" s="373">
        <f>C569</f>
        <v>7522000</v>
      </c>
      <c r="D676" s="373">
        <f>D569</f>
        <v>14945000</v>
      </c>
      <c r="E676" s="373">
        <f>E569</f>
        <v>14899646</v>
      </c>
      <c r="F676" s="343" t="e">
        <f>#REF!-#REF!</f>
        <v>#REF!</v>
      </c>
      <c r="G676" s="343" t="e">
        <f>#REF!-#REF!</f>
        <v>#REF!</v>
      </c>
      <c r="H676" s="343" t="e">
        <f>#REF!-#REF!</f>
        <v>#REF!</v>
      </c>
      <c r="I676" s="343" t="e">
        <f>#REF!-#REF!</f>
        <v>#REF!</v>
      </c>
      <c r="J676" s="343" t="e">
        <f>#REF!-#REF!</f>
        <v>#REF!</v>
      </c>
      <c r="K676" s="343" t="e">
        <f>#REF!-#REF!</f>
        <v>#REF!</v>
      </c>
      <c r="L676" s="343" t="e">
        <f>#REF!-#REF!</f>
        <v>#REF!</v>
      </c>
      <c r="M676" s="343" t="e">
        <f>#REF!-#REF!</f>
        <v>#REF!</v>
      </c>
      <c r="N676" s="343" t="e">
        <f>#REF!-#REF!</f>
        <v>#REF!</v>
      </c>
      <c r="O676" s="343" t="e">
        <f>#REF!-#REF!</f>
        <v>#REF!</v>
      </c>
      <c r="P676" s="343" t="e">
        <f>#REF!-#REF!</f>
        <v>#REF!</v>
      </c>
      <c r="Q676" s="343" t="e">
        <f>#REF!-#REF!</f>
        <v>#REF!</v>
      </c>
      <c r="R676" s="343" t="e">
        <f>#REF!-#REF!</f>
        <v>#REF!</v>
      </c>
      <c r="S676" s="343" t="e">
        <f>#REF!-#REF!</f>
        <v>#REF!</v>
      </c>
      <c r="T676" s="343" t="e">
        <f>#REF!-#REF!</f>
        <v>#REF!</v>
      </c>
      <c r="U676" s="343" t="e">
        <f>#REF!-#REF!</f>
        <v>#REF!</v>
      </c>
      <c r="V676" s="343" t="e">
        <f>#REF!-#REF!</f>
        <v>#REF!</v>
      </c>
      <c r="W676" s="343" t="e">
        <f>#REF!-#REF!</f>
        <v>#REF!</v>
      </c>
      <c r="X676" s="343" t="e">
        <f>#REF!-#REF!</f>
        <v>#REF!</v>
      </c>
      <c r="Y676" s="343" t="e">
        <f>#REF!-#REF!</f>
        <v>#REF!</v>
      </c>
      <c r="Z676" s="343" t="e">
        <f>A266-A677</f>
        <v>#VALUE!</v>
      </c>
      <c r="AA676" s="343" t="e">
        <f>B266-B677</f>
        <v>#VALUE!</v>
      </c>
      <c r="AB676" s="343">
        <f>C266-C677</f>
        <v>-7820000</v>
      </c>
      <c r="AC676" s="343">
        <f>D266-D677</f>
        <v>-12184000</v>
      </c>
      <c r="AD676" s="343" t="e">
        <f>#REF!-#REF!</f>
        <v>#REF!</v>
      </c>
      <c r="AE676" s="343" t="e">
        <f>#REF!-#REF!</f>
        <v>#REF!</v>
      </c>
      <c r="CP676" s="338"/>
      <c r="CQ676" s="338"/>
      <c r="CR676" s="338"/>
    </row>
    <row r="677" spans="1:96" s="227" customFormat="1" ht="38.25">
      <c r="A677" s="370" t="s">
        <v>1508</v>
      </c>
      <c r="B677" s="372" t="s">
        <v>1556</v>
      </c>
      <c r="C677" s="373">
        <f>C678</f>
        <v>8710000</v>
      </c>
      <c r="D677" s="373">
        <f>D678</f>
        <v>13916000</v>
      </c>
      <c r="E677" s="373">
        <f>E678</f>
        <v>13429982</v>
      </c>
    </row>
    <row r="678" spans="1:96" ht="25.5">
      <c r="A678" s="378" t="s">
        <v>1510</v>
      </c>
      <c r="B678" s="374" t="s">
        <v>1557</v>
      </c>
      <c r="C678" s="358">
        <f>SUM(C679:C682)</f>
        <v>8710000</v>
      </c>
      <c r="D678" s="358">
        <f>SUM(D679:D682)</f>
        <v>13916000</v>
      </c>
      <c r="E678" s="358">
        <f>SUM(E679:E682)</f>
        <v>13429982</v>
      </c>
      <c r="F678" s="217">
        <f t="shared" ref="F678:BQ678" si="62">F679+F684+F690+F693</f>
        <v>0</v>
      </c>
      <c r="G678" s="218">
        <f t="shared" si="62"/>
        <v>0</v>
      </c>
      <c r="H678" s="218">
        <f t="shared" si="62"/>
        <v>0</v>
      </c>
      <c r="I678" s="218">
        <f t="shared" si="62"/>
        <v>0</v>
      </c>
      <c r="J678" s="218">
        <f t="shared" si="62"/>
        <v>0</v>
      </c>
      <c r="K678" s="218">
        <f t="shared" si="62"/>
        <v>0</v>
      </c>
      <c r="L678" s="218">
        <f t="shared" si="62"/>
        <v>0</v>
      </c>
      <c r="M678" s="218">
        <f t="shared" si="62"/>
        <v>0</v>
      </c>
      <c r="N678" s="218">
        <f t="shared" si="62"/>
        <v>0</v>
      </c>
      <c r="O678" s="218">
        <f t="shared" si="62"/>
        <v>0</v>
      </c>
      <c r="P678" s="218">
        <f t="shared" si="62"/>
        <v>0</v>
      </c>
      <c r="Q678" s="218">
        <f t="shared" si="62"/>
        <v>0</v>
      </c>
      <c r="R678" s="218">
        <f t="shared" si="62"/>
        <v>0</v>
      </c>
      <c r="S678" s="218">
        <f t="shared" si="62"/>
        <v>0</v>
      </c>
      <c r="T678" s="218">
        <f t="shared" si="62"/>
        <v>0</v>
      </c>
      <c r="U678" s="218">
        <f t="shared" si="62"/>
        <v>0</v>
      </c>
      <c r="V678" s="218">
        <f t="shared" si="62"/>
        <v>0</v>
      </c>
      <c r="W678" s="218">
        <f t="shared" si="62"/>
        <v>0</v>
      </c>
      <c r="X678" s="218">
        <f t="shared" si="62"/>
        <v>0</v>
      </c>
      <c r="Y678" s="218">
        <f t="shared" si="62"/>
        <v>0</v>
      </c>
      <c r="Z678" s="218">
        <f t="shared" si="62"/>
        <v>0</v>
      </c>
      <c r="AA678" s="218">
        <f t="shared" si="62"/>
        <v>0</v>
      </c>
      <c r="AB678" s="218">
        <f t="shared" si="62"/>
        <v>0</v>
      </c>
      <c r="AC678" s="218">
        <f t="shared" si="62"/>
        <v>0</v>
      </c>
      <c r="AD678" s="218">
        <f t="shared" si="62"/>
        <v>0</v>
      </c>
      <c r="AE678" s="218">
        <f t="shared" si="62"/>
        <v>0</v>
      </c>
      <c r="AF678" s="218">
        <f t="shared" si="62"/>
        <v>0</v>
      </c>
      <c r="AG678" s="218">
        <f t="shared" si="62"/>
        <v>0</v>
      </c>
      <c r="AH678" s="218">
        <f t="shared" si="62"/>
        <v>0</v>
      </c>
      <c r="AI678" s="218">
        <f t="shared" si="62"/>
        <v>0</v>
      </c>
      <c r="AJ678" s="218">
        <f t="shared" si="62"/>
        <v>0</v>
      </c>
      <c r="AK678" s="218">
        <f t="shared" si="62"/>
        <v>0</v>
      </c>
      <c r="AL678" s="218">
        <f t="shared" si="62"/>
        <v>0</v>
      </c>
      <c r="AM678" s="218">
        <f t="shared" si="62"/>
        <v>0</v>
      </c>
      <c r="AN678" s="218">
        <f t="shared" si="62"/>
        <v>0</v>
      </c>
      <c r="AO678" s="218">
        <f t="shared" si="62"/>
        <v>0</v>
      </c>
      <c r="AP678" s="218">
        <f t="shared" si="62"/>
        <v>0</v>
      </c>
      <c r="AQ678" s="218">
        <f t="shared" si="62"/>
        <v>0</v>
      </c>
      <c r="AR678" s="218">
        <f t="shared" si="62"/>
        <v>0</v>
      </c>
      <c r="AS678" s="218">
        <f t="shared" si="62"/>
        <v>0</v>
      </c>
      <c r="AT678" s="218">
        <f t="shared" si="62"/>
        <v>0</v>
      </c>
      <c r="AU678" s="218">
        <f t="shared" si="62"/>
        <v>0</v>
      </c>
      <c r="AV678" s="218">
        <f t="shared" si="62"/>
        <v>0</v>
      </c>
      <c r="AW678" s="218">
        <f t="shared" si="62"/>
        <v>0</v>
      </c>
      <c r="AX678" s="218">
        <f t="shared" si="62"/>
        <v>0</v>
      </c>
      <c r="AY678" s="218">
        <f t="shared" si="62"/>
        <v>0</v>
      </c>
      <c r="AZ678" s="218">
        <f t="shared" si="62"/>
        <v>0</v>
      </c>
      <c r="BA678" s="218">
        <f t="shared" si="62"/>
        <v>0</v>
      </c>
      <c r="BB678" s="218">
        <f t="shared" si="62"/>
        <v>0</v>
      </c>
      <c r="BC678" s="218">
        <f t="shared" si="62"/>
        <v>0</v>
      </c>
      <c r="BD678" s="218">
        <f t="shared" si="62"/>
        <v>0</v>
      </c>
      <c r="BE678" s="218">
        <f t="shared" si="62"/>
        <v>0</v>
      </c>
      <c r="BF678" s="218">
        <f t="shared" si="62"/>
        <v>0</v>
      </c>
      <c r="BG678" s="218">
        <f t="shared" si="62"/>
        <v>0</v>
      </c>
      <c r="BH678" s="218">
        <f t="shared" si="62"/>
        <v>0</v>
      </c>
      <c r="BI678" s="218">
        <f t="shared" si="62"/>
        <v>0</v>
      </c>
      <c r="BJ678" s="218">
        <f t="shared" si="62"/>
        <v>0</v>
      </c>
      <c r="BK678" s="218">
        <f t="shared" si="62"/>
        <v>0</v>
      </c>
      <c r="BL678" s="218">
        <f t="shared" si="62"/>
        <v>0</v>
      </c>
      <c r="BM678" s="218">
        <f t="shared" si="62"/>
        <v>0</v>
      </c>
      <c r="BN678" s="218">
        <f t="shared" si="62"/>
        <v>0</v>
      </c>
      <c r="BO678" s="218">
        <f t="shared" si="62"/>
        <v>0</v>
      </c>
      <c r="BP678" s="218">
        <f t="shared" si="62"/>
        <v>0</v>
      </c>
      <c r="BQ678" s="218">
        <f t="shared" si="62"/>
        <v>0</v>
      </c>
      <c r="BR678" s="218">
        <f t="shared" ref="BR678:CJ678" si="63">BR679+BR684+BR690+BR693</f>
        <v>0</v>
      </c>
      <c r="BS678" s="218">
        <f t="shared" si="63"/>
        <v>0</v>
      </c>
      <c r="BT678" s="218">
        <f t="shared" si="63"/>
        <v>0</v>
      </c>
      <c r="BU678" s="218">
        <f t="shared" si="63"/>
        <v>0</v>
      </c>
      <c r="BV678" s="218">
        <f t="shared" si="63"/>
        <v>0</v>
      </c>
      <c r="BW678" s="218">
        <f t="shared" si="63"/>
        <v>0</v>
      </c>
      <c r="BX678" s="218">
        <f t="shared" si="63"/>
        <v>0</v>
      </c>
      <c r="BY678" s="218">
        <f t="shared" si="63"/>
        <v>0</v>
      </c>
      <c r="BZ678" s="218">
        <f t="shared" si="63"/>
        <v>0</v>
      </c>
      <c r="CA678" s="218">
        <f t="shared" si="63"/>
        <v>0</v>
      </c>
      <c r="CB678" s="218">
        <f t="shared" si="63"/>
        <v>0</v>
      </c>
      <c r="CC678" s="218">
        <f t="shared" si="63"/>
        <v>0</v>
      </c>
      <c r="CD678" s="218">
        <f t="shared" si="63"/>
        <v>0</v>
      </c>
      <c r="CE678" s="218">
        <f t="shared" si="63"/>
        <v>0</v>
      </c>
      <c r="CF678" s="218">
        <f t="shared" si="63"/>
        <v>0</v>
      </c>
      <c r="CG678" s="218">
        <f t="shared" si="63"/>
        <v>0</v>
      </c>
      <c r="CH678" s="218">
        <f t="shared" si="63"/>
        <v>0</v>
      </c>
      <c r="CI678" s="218">
        <f t="shared" si="63"/>
        <v>0</v>
      </c>
      <c r="CJ678" s="228">
        <f t="shared" si="63"/>
        <v>0</v>
      </c>
      <c r="CK678" s="229"/>
    </row>
    <row r="679" spans="1:96">
      <c r="A679" s="370" t="s">
        <v>1488</v>
      </c>
      <c r="B679" s="394" t="s">
        <v>1547</v>
      </c>
      <c r="C679" s="373">
        <f t="shared" ref="C679:E680" si="64">C571</f>
        <v>7193000</v>
      </c>
      <c r="D679" s="373">
        <f t="shared" si="64"/>
        <v>12368000</v>
      </c>
      <c r="E679" s="373">
        <f t="shared" si="64"/>
        <v>12265254</v>
      </c>
    </row>
    <row r="680" spans="1:96">
      <c r="A680" s="370" t="s">
        <v>1489</v>
      </c>
      <c r="B680" s="394" t="s">
        <v>1548</v>
      </c>
      <c r="C680" s="373">
        <f t="shared" si="64"/>
        <v>1510000</v>
      </c>
      <c r="D680" s="373">
        <f t="shared" si="64"/>
        <v>1605000</v>
      </c>
      <c r="E680" s="373">
        <f>E572</f>
        <v>1233856</v>
      </c>
    </row>
    <row r="681" spans="1:96">
      <c r="A681" s="370" t="s">
        <v>1881</v>
      </c>
      <c r="B681" s="394" t="s">
        <v>1550</v>
      </c>
      <c r="C681" s="373">
        <v>7000</v>
      </c>
      <c r="D681" s="373">
        <f>D574</f>
        <v>19000</v>
      </c>
      <c r="E681" s="373">
        <f>E574</f>
        <v>6876</v>
      </c>
    </row>
    <row r="682" spans="1:96" ht="25.5">
      <c r="A682" s="370" t="s">
        <v>1860</v>
      </c>
      <c r="B682" s="394" t="s">
        <v>1551</v>
      </c>
      <c r="C682" s="373">
        <f>C578</f>
        <v>0</v>
      </c>
      <c r="D682" s="373">
        <f>D578</f>
        <v>-76000</v>
      </c>
      <c r="E682" s="373">
        <f>E578</f>
        <v>-76004</v>
      </c>
    </row>
    <row r="683" spans="1:96" ht="15.75" customHeight="1">
      <c r="A683" s="378" t="s">
        <v>1514</v>
      </c>
      <c r="B683" s="374" t="s">
        <v>1558</v>
      </c>
      <c r="C683" s="358">
        <f>SUM(C684:C690)</f>
        <v>52691000</v>
      </c>
      <c r="D683" s="358">
        <f>SUM(D684:D690)</f>
        <v>59603750</v>
      </c>
      <c r="E683" s="358">
        <f>SUM(E684:E690)</f>
        <v>49702604</v>
      </c>
    </row>
    <row r="684" spans="1:96">
      <c r="A684" s="370" t="s">
        <v>1488</v>
      </c>
      <c r="B684" s="394" t="s">
        <v>1547</v>
      </c>
      <c r="C684" s="373">
        <f t="shared" ref="C684:E685" si="65">C580</f>
        <v>1141000</v>
      </c>
      <c r="D684" s="373">
        <f t="shared" si="65"/>
        <v>818000</v>
      </c>
      <c r="E684" s="373">
        <f t="shared" si="65"/>
        <v>364859</v>
      </c>
    </row>
    <row r="685" spans="1:96">
      <c r="A685" s="370" t="s">
        <v>1489</v>
      </c>
      <c r="B685" s="394" t="s">
        <v>1548</v>
      </c>
      <c r="C685" s="373">
        <f t="shared" si="65"/>
        <v>23564000</v>
      </c>
      <c r="D685" s="373">
        <f t="shared" si="65"/>
        <v>26836200</v>
      </c>
      <c r="E685" s="373">
        <f t="shared" si="65"/>
        <v>20082250</v>
      </c>
    </row>
    <row r="686" spans="1:96">
      <c r="A686" s="370" t="s">
        <v>1490</v>
      </c>
      <c r="B686" s="394" t="s">
        <v>1559</v>
      </c>
      <c r="C686" s="373">
        <v>7638000</v>
      </c>
      <c r="D686" s="373">
        <v>7741000</v>
      </c>
      <c r="E686" s="373">
        <v>7360681</v>
      </c>
    </row>
    <row r="687" spans="1:96">
      <c r="A687" s="370" t="s">
        <v>1516</v>
      </c>
      <c r="B687" s="394" t="s">
        <v>1560</v>
      </c>
      <c r="C687" s="373">
        <f>C583</f>
        <v>2154000</v>
      </c>
      <c r="D687" s="373">
        <f>D583</f>
        <v>5889190</v>
      </c>
      <c r="E687" s="373">
        <f>E583</f>
        <v>3601587</v>
      </c>
    </row>
    <row r="688" spans="1:96">
      <c r="A688" s="370" t="s">
        <v>1518</v>
      </c>
      <c r="B688" s="394" t="s">
        <v>1550</v>
      </c>
      <c r="C688" s="373">
        <f>C585</f>
        <v>18194000</v>
      </c>
      <c r="D688" s="373">
        <f>D585</f>
        <v>15809360</v>
      </c>
      <c r="E688" s="373">
        <f>E585</f>
        <v>15784671</v>
      </c>
    </row>
    <row r="689" spans="1:5">
      <c r="A689" s="370"/>
      <c r="B689" s="394" t="s">
        <v>1573</v>
      </c>
      <c r="C689" s="373">
        <v>0</v>
      </c>
      <c r="D689" s="373">
        <v>2700000</v>
      </c>
      <c r="E689" s="373">
        <v>2698179</v>
      </c>
    </row>
    <row r="690" spans="1:5" ht="27" customHeight="1">
      <c r="A690" s="370" t="s">
        <v>1860</v>
      </c>
      <c r="B690" s="394" t="s">
        <v>1551</v>
      </c>
      <c r="C690" s="373">
        <v>0</v>
      </c>
      <c r="D690" s="373">
        <v>-190000</v>
      </c>
      <c r="E690" s="373">
        <v>-189623</v>
      </c>
    </row>
    <row r="691" spans="1:5" ht="25.5">
      <c r="A691" s="378" t="s">
        <v>1520</v>
      </c>
      <c r="B691" s="374" t="s">
        <v>1561</v>
      </c>
      <c r="C691" s="358">
        <f>SUM(C692:C697)</f>
        <v>4622500</v>
      </c>
      <c r="D691" s="358">
        <f>SUM(D692:D697)</f>
        <v>8994500</v>
      </c>
      <c r="E691" s="358">
        <f>SUM(E692:E697)</f>
        <v>8026302</v>
      </c>
    </row>
    <row r="692" spans="1:5">
      <c r="A692" s="370" t="s">
        <v>1488</v>
      </c>
      <c r="B692" s="394" t="s">
        <v>1547</v>
      </c>
      <c r="C692" s="373">
        <f t="shared" ref="C692:E695" si="66">C592</f>
        <v>3928000</v>
      </c>
      <c r="D692" s="373">
        <f t="shared" si="66"/>
        <v>7169000</v>
      </c>
      <c r="E692" s="373">
        <f t="shared" si="66"/>
        <v>7118748</v>
      </c>
    </row>
    <row r="693" spans="1:5">
      <c r="A693" s="370" t="s">
        <v>1489</v>
      </c>
      <c r="B693" s="394" t="s">
        <v>1548</v>
      </c>
      <c r="C693" s="373">
        <f t="shared" si="66"/>
        <v>210000</v>
      </c>
      <c r="D693" s="373">
        <f t="shared" si="66"/>
        <v>305000</v>
      </c>
      <c r="E693" s="373">
        <f>E593</f>
        <v>173705</v>
      </c>
    </row>
    <row r="694" spans="1:5">
      <c r="A694" s="370" t="s">
        <v>1501</v>
      </c>
      <c r="B694" s="394" t="s">
        <v>1562</v>
      </c>
      <c r="C694" s="373">
        <v>422500</v>
      </c>
      <c r="D694" s="373">
        <v>1422500</v>
      </c>
      <c r="E694" s="373">
        <v>655150</v>
      </c>
    </row>
    <row r="695" spans="1:5">
      <c r="A695" s="370" t="s">
        <v>1522</v>
      </c>
      <c r="B695" s="394" t="s">
        <v>1559</v>
      </c>
      <c r="C695" s="373">
        <v>0</v>
      </c>
      <c r="D695" s="373">
        <f t="shared" si="66"/>
        <v>0</v>
      </c>
      <c r="E695" s="373">
        <v>0</v>
      </c>
    </row>
    <row r="696" spans="1:5">
      <c r="A696" s="370" t="s">
        <v>1516</v>
      </c>
      <c r="B696" s="394" t="s">
        <v>1560</v>
      </c>
      <c r="C696" s="373">
        <v>6000</v>
      </c>
      <c r="D696" s="373">
        <v>6000</v>
      </c>
      <c r="E696" s="373">
        <v>979</v>
      </c>
    </row>
    <row r="697" spans="1:5">
      <c r="A697" s="370" t="s">
        <v>1518</v>
      </c>
      <c r="B697" s="394" t="s">
        <v>1550</v>
      </c>
      <c r="C697" s="373">
        <f>C598</f>
        <v>56000</v>
      </c>
      <c r="D697" s="373">
        <f>D598</f>
        <v>92000</v>
      </c>
      <c r="E697" s="373">
        <f>E598</f>
        <v>77720</v>
      </c>
    </row>
    <row r="698" spans="1:5" ht="25.5">
      <c r="A698" s="370" t="s">
        <v>1860</v>
      </c>
      <c r="B698" s="394" t="s">
        <v>1551</v>
      </c>
      <c r="C698" s="373"/>
      <c r="D698" s="373"/>
      <c r="E698" s="373"/>
    </row>
    <row r="699" spans="1:5" ht="38.25">
      <c r="A699" s="378" t="s">
        <v>1523</v>
      </c>
      <c r="B699" s="374" t="s">
        <v>1563</v>
      </c>
      <c r="C699" s="358">
        <f>SUM(C700:C703)</f>
        <v>27589000</v>
      </c>
      <c r="D699" s="358">
        <f>SUM(D700:D703)</f>
        <v>46025000</v>
      </c>
      <c r="E699" s="358">
        <f>SUM(E700:E703)</f>
        <v>38396719</v>
      </c>
    </row>
    <row r="700" spans="1:5">
      <c r="A700" s="370" t="s">
        <v>1489</v>
      </c>
      <c r="B700" s="394" t="s">
        <v>1548</v>
      </c>
      <c r="C700" s="373">
        <f>C602</f>
        <v>0</v>
      </c>
      <c r="D700" s="373">
        <f>D602</f>
        <v>0</v>
      </c>
      <c r="E700" s="373">
        <f>E602</f>
        <v>0</v>
      </c>
    </row>
    <row r="701" spans="1:5">
      <c r="A701" s="370" t="s">
        <v>1501</v>
      </c>
      <c r="B701" s="394" t="s">
        <v>1562</v>
      </c>
      <c r="C701" s="373">
        <v>18399000</v>
      </c>
      <c r="D701" s="373">
        <v>35733000</v>
      </c>
      <c r="E701" s="373">
        <v>31941804</v>
      </c>
    </row>
    <row r="702" spans="1:5">
      <c r="A702" s="370" t="s">
        <v>1518</v>
      </c>
      <c r="B702" s="394" t="s">
        <v>1550</v>
      </c>
      <c r="C702" s="373">
        <f>C604</f>
        <v>9190000</v>
      </c>
      <c r="D702" s="373">
        <f>D604</f>
        <v>10350000</v>
      </c>
      <c r="E702" s="373">
        <f>E604</f>
        <v>6513772</v>
      </c>
    </row>
    <row r="703" spans="1:5" ht="25.5">
      <c r="A703" s="370" t="s">
        <v>1860</v>
      </c>
      <c r="B703" s="394" t="s">
        <v>1551</v>
      </c>
      <c r="C703" s="373"/>
      <c r="D703" s="373">
        <v>-58000</v>
      </c>
      <c r="E703" s="373">
        <v>-58857</v>
      </c>
    </row>
    <row r="704" spans="1:5" ht="51">
      <c r="A704" s="378" t="s">
        <v>1525</v>
      </c>
      <c r="B704" s="374" t="s">
        <v>1564</v>
      </c>
      <c r="C704" s="358">
        <f>SUM(C705:C709)</f>
        <v>55691000</v>
      </c>
      <c r="D704" s="358">
        <f>SUM(D705:D709)</f>
        <v>76433000</v>
      </c>
      <c r="E704" s="358">
        <f>SUM(E705:E709)</f>
        <v>70417816</v>
      </c>
    </row>
    <row r="705" spans="1:5">
      <c r="A705" s="370" t="s">
        <v>1488</v>
      </c>
      <c r="B705" s="394" t="s">
        <v>1547</v>
      </c>
      <c r="C705" s="373">
        <f t="shared" ref="C705:E706" si="67">C608</f>
        <v>24148000</v>
      </c>
      <c r="D705" s="373">
        <f t="shared" si="67"/>
        <v>33556000</v>
      </c>
      <c r="E705" s="373">
        <f t="shared" si="67"/>
        <v>33208601</v>
      </c>
    </row>
    <row r="706" spans="1:5">
      <c r="A706" s="370" t="s">
        <v>1489</v>
      </c>
      <c r="B706" s="394" t="s">
        <v>1548</v>
      </c>
      <c r="C706" s="373">
        <f t="shared" si="67"/>
        <v>6390000</v>
      </c>
      <c r="D706" s="373">
        <f t="shared" si="67"/>
        <v>8986000</v>
      </c>
      <c r="E706" s="373">
        <f t="shared" si="67"/>
        <v>5697788</v>
      </c>
    </row>
    <row r="707" spans="1:5">
      <c r="A707" s="370" t="s">
        <v>1516</v>
      </c>
      <c r="B707" s="394" t="s">
        <v>1560</v>
      </c>
      <c r="C707" s="373">
        <f>C610</f>
        <v>23801000</v>
      </c>
      <c r="D707" s="373">
        <f>D610</f>
        <v>31979000</v>
      </c>
      <c r="E707" s="373">
        <f>E610</f>
        <v>30191191</v>
      </c>
    </row>
    <row r="708" spans="1:5">
      <c r="A708" s="370" t="s">
        <v>1518</v>
      </c>
      <c r="B708" s="394" t="s">
        <v>1550</v>
      </c>
      <c r="C708" s="373">
        <f>C612</f>
        <v>1352000</v>
      </c>
      <c r="D708" s="373">
        <f>D612</f>
        <v>1912000</v>
      </c>
      <c r="E708" s="373">
        <f>E612</f>
        <v>1320236</v>
      </c>
    </row>
    <row r="709" spans="1:5" ht="25.5">
      <c r="A709" s="370" t="s">
        <v>1860</v>
      </c>
      <c r="B709" s="394" t="s">
        <v>1551</v>
      </c>
      <c r="C709" s="373">
        <f>C615</f>
        <v>0</v>
      </c>
      <c r="D709" s="373">
        <v>0</v>
      </c>
      <c r="E709" s="373">
        <v>0</v>
      </c>
    </row>
    <row r="710" spans="1:5" ht="51">
      <c r="A710" s="378" t="s">
        <v>1565</v>
      </c>
      <c r="B710" s="374" t="s">
        <v>1566</v>
      </c>
      <c r="C710" s="358">
        <f>SUM(C711:C715)</f>
        <v>55222000</v>
      </c>
      <c r="D710" s="358">
        <f>SUM(D711:D715)</f>
        <v>83786000</v>
      </c>
      <c r="E710" s="358">
        <f>SUM(E711:E715)</f>
        <v>64356549</v>
      </c>
    </row>
    <row r="711" spans="1:5">
      <c r="A711" s="370" t="s">
        <v>1489</v>
      </c>
      <c r="B711" s="394" t="s">
        <v>1548</v>
      </c>
      <c r="C711" s="373">
        <f>C617</f>
        <v>25420000</v>
      </c>
      <c r="D711" s="373">
        <f>D617</f>
        <v>33961000</v>
      </c>
      <c r="E711" s="373">
        <f>E617</f>
        <v>24103850</v>
      </c>
    </row>
    <row r="712" spans="1:5">
      <c r="A712" s="370" t="s">
        <v>1501</v>
      </c>
      <c r="B712" s="394" t="s">
        <v>1562</v>
      </c>
      <c r="C712" s="373">
        <v>23890000</v>
      </c>
      <c r="D712" s="373">
        <v>40590000</v>
      </c>
      <c r="E712" s="373">
        <v>37834020</v>
      </c>
    </row>
    <row r="713" spans="1:5">
      <c r="A713" s="370" t="s">
        <v>1490</v>
      </c>
      <c r="B713" s="394" t="s">
        <v>1559</v>
      </c>
      <c r="C713" s="373">
        <f>C619</f>
        <v>5912000</v>
      </c>
      <c r="D713" s="373">
        <f>D619</f>
        <v>9206000</v>
      </c>
      <c r="E713" s="373">
        <f>E619</f>
        <v>2405787</v>
      </c>
    </row>
    <row r="714" spans="1:5">
      <c r="A714" s="370" t="s">
        <v>1867</v>
      </c>
      <c r="B714" s="394">
        <v>59</v>
      </c>
      <c r="C714" s="373">
        <f>C622</f>
        <v>0</v>
      </c>
      <c r="D714" s="373">
        <f>D622</f>
        <v>45000</v>
      </c>
      <c r="E714" s="373">
        <f>E622</f>
        <v>28729</v>
      </c>
    </row>
    <row r="715" spans="1:5" ht="25.5">
      <c r="A715" s="370" t="s">
        <v>1492</v>
      </c>
      <c r="B715" s="394" t="s">
        <v>1551</v>
      </c>
      <c r="C715" s="373"/>
      <c r="D715" s="373">
        <v>-16000</v>
      </c>
      <c r="E715" s="373">
        <v>-15837</v>
      </c>
    </row>
    <row r="716" spans="1:5" ht="25.5">
      <c r="A716" s="378" t="s">
        <v>1530</v>
      </c>
      <c r="B716" s="374" t="s">
        <v>1567</v>
      </c>
      <c r="C716" s="358">
        <f>C717+C718</f>
        <v>29379000</v>
      </c>
      <c r="D716" s="358">
        <f>D717+D718+D719</f>
        <v>36934000</v>
      </c>
      <c r="E716" s="358">
        <f>E717+E718+E719</f>
        <v>20727567</v>
      </c>
    </row>
    <row r="717" spans="1:5">
      <c r="A717" s="370" t="s">
        <v>1489</v>
      </c>
      <c r="B717" s="394" t="s">
        <v>1548</v>
      </c>
      <c r="C717" s="373">
        <f>C629</f>
        <v>26000000</v>
      </c>
      <c r="D717" s="373">
        <f>D629</f>
        <v>33440000</v>
      </c>
      <c r="E717" s="373">
        <f>E629</f>
        <v>20330756</v>
      </c>
    </row>
    <row r="718" spans="1:5">
      <c r="A718" s="370" t="s">
        <v>1868</v>
      </c>
      <c r="B718" s="394" t="s">
        <v>1568</v>
      </c>
      <c r="C718" s="373">
        <f>C633</f>
        <v>3379000</v>
      </c>
      <c r="D718" s="373">
        <f>D633</f>
        <v>3494000</v>
      </c>
      <c r="E718" s="373">
        <f>E633</f>
        <v>396811</v>
      </c>
    </row>
    <row r="719" spans="1:5" ht="25.5">
      <c r="A719" s="370" t="s">
        <v>1860</v>
      </c>
      <c r="B719" s="394" t="s">
        <v>1551</v>
      </c>
      <c r="C719" s="373"/>
      <c r="D719" s="373">
        <f>D637</f>
        <v>0</v>
      </c>
      <c r="E719" s="373">
        <f>E637</f>
        <v>0</v>
      </c>
    </row>
    <row r="720" spans="1:5" ht="38.25" hidden="1">
      <c r="A720" s="378" t="s">
        <v>1532</v>
      </c>
      <c r="B720" s="385" t="s">
        <v>1569</v>
      </c>
      <c r="C720" s="358">
        <f>C721+C722</f>
        <v>0</v>
      </c>
      <c r="D720" s="358">
        <f>D721+D722+D723</f>
        <v>0</v>
      </c>
      <c r="E720" s="358">
        <f>E721+E722+E723</f>
        <v>0</v>
      </c>
    </row>
    <row r="721" spans="1:88" hidden="1">
      <c r="A721" s="370" t="s">
        <v>1489</v>
      </c>
      <c r="B721" s="394" t="s">
        <v>1570</v>
      </c>
      <c r="C721" s="373">
        <f t="shared" ref="C721:E722" si="68">C639</f>
        <v>0</v>
      </c>
      <c r="D721" s="373">
        <f t="shared" si="68"/>
        <v>0</v>
      </c>
      <c r="E721" s="373">
        <f t="shared" si="68"/>
        <v>0</v>
      </c>
    </row>
    <row r="722" spans="1:88" hidden="1">
      <c r="A722" s="370" t="s">
        <v>1490</v>
      </c>
      <c r="B722" s="394" t="s">
        <v>1559</v>
      </c>
      <c r="C722" s="373">
        <f t="shared" si="68"/>
        <v>0</v>
      </c>
      <c r="D722" s="373">
        <f t="shared" si="68"/>
        <v>0</v>
      </c>
      <c r="E722" s="373">
        <f t="shared" si="68"/>
        <v>0</v>
      </c>
    </row>
    <row r="723" spans="1:88" ht="25.5" hidden="1">
      <c r="A723" s="370" t="s">
        <v>1492</v>
      </c>
      <c r="B723" s="394" t="s">
        <v>1551</v>
      </c>
      <c r="C723" s="373"/>
      <c r="D723" s="373">
        <f>D644</f>
        <v>0</v>
      </c>
      <c r="E723" s="373">
        <f>E644</f>
        <v>0</v>
      </c>
    </row>
    <row r="724" spans="1:88" ht="38.25" hidden="1">
      <c r="A724" s="378" t="s">
        <v>1535</v>
      </c>
      <c r="B724" s="385" t="s">
        <v>1571</v>
      </c>
      <c r="C724" s="358">
        <f>C725+C726+C727</f>
        <v>0</v>
      </c>
      <c r="D724" s="358">
        <f>D725+D726+D727</f>
        <v>0</v>
      </c>
      <c r="E724" s="358">
        <f>E725+E726+E727</f>
        <v>0</v>
      </c>
    </row>
    <row r="725" spans="1:88" hidden="1">
      <c r="A725" s="370" t="s">
        <v>1537</v>
      </c>
      <c r="B725" s="394">
        <v>20</v>
      </c>
      <c r="C725" s="373">
        <f>C646</f>
        <v>0</v>
      </c>
      <c r="D725" s="373">
        <f>D646</f>
        <v>0</v>
      </c>
      <c r="E725" s="373">
        <f>E646</f>
        <v>0</v>
      </c>
    </row>
    <row r="726" spans="1:88" ht="52.5" hidden="1" customHeight="1">
      <c r="A726" s="370" t="s">
        <v>1572</v>
      </c>
      <c r="B726" s="394" t="s">
        <v>1573</v>
      </c>
      <c r="C726" s="373"/>
      <c r="D726" s="373"/>
      <c r="E726" s="373"/>
    </row>
    <row r="727" spans="1:88" ht="25.5" hidden="1">
      <c r="A727" s="370" t="s">
        <v>1492</v>
      </c>
      <c r="B727" s="394" t="s">
        <v>1551</v>
      </c>
      <c r="C727" s="373"/>
      <c r="D727" s="373"/>
      <c r="E727" s="373"/>
    </row>
    <row r="728" spans="1:88" ht="25.5">
      <c r="A728" s="378" t="s">
        <v>1539</v>
      </c>
      <c r="B728" s="374" t="s">
        <v>1574</v>
      </c>
      <c r="C728" s="358">
        <f>SUM(C729:C733)</f>
        <v>48634000</v>
      </c>
      <c r="D728" s="358">
        <f>SUM(D729:D733)</f>
        <v>67786000</v>
      </c>
      <c r="E728" s="358">
        <f>SUM(E729:E733)</f>
        <v>47116693</v>
      </c>
    </row>
    <row r="729" spans="1:88">
      <c r="A729" s="370" t="s">
        <v>1489</v>
      </c>
      <c r="B729" s="394" t="s">
        <v>1548</v>
      </c>
      <c r="C729" s="373">
        <f t="shared" ref="C729:E730" si="69">C652</f>
        <v>30000000</v>
      </c>
      <c r="D729" s="373">
        <f t="shared" si="69"/>
        <v>39997000</v>
      </c>
      <c r="E729" s="373">
        <f t="shared" si="69"/>
        <v>19935683</v>
      </c>
    </row>
    <row r="730" spans="1:88">
      <c r="A730" s="370" t="s">
        <v>1541</v>
      </c>
      <c r="B730" s="394" t="s">
        <v>1575</v>
      </c>
      <c r="C730" s="373">
        <f t="shared" si="69"/>
        <v>16429000</v>
      </c>
      <c r="D730" s="373">
        <f t="shared" si="69"/>
        <v>24409000</v>
      </c>
      <c r="E730" s="373">
        <f t="shared" si="69"/>
        <v>24408379</v>
      </c>
    </row>
    <row r="731" spans="1:88">
      <c r="A731" s="370"/>
      <c r="B731" s="394" t="s">
        <v>1559</v>
      </c>
      <c r="C731" s="373">
        <v>0</v>
      </c>
      <c r="D731" s="373">
        <v>600000</v>
      </c>
      <c r="E731" s="373">
        <v>0</v>
      </c>
    </row>
    <row r="732" spans="1:88">
      <c r="A732" s="370" t="s">
        <v>1538</v>
      </c>
      <c r="B732" s="394" t="s">
        <v>1573</v>
      </c>
      <c r="C732" s="373">
        <v>2205000</v>
      </c>
      <c r="D732" s="373">
        <v>2792000</v>
      </c>
      <c r="E732" s="373">
        <v>2784680</v>
      </c>
    </row>
    <row r="733" spans="1:88" ht="25.5">
      <c r="A733" s="370" t="s">
        <v>1492</v>
      </c>
      <c r="B733" s="394" t="s">
        <v>1551</v>
      </c>
      <c r="C733" s="373"/>
      <c r="D733" s="373">
        <v>-12000</v>
      </c>
      <c r="E733" s="373">
        <v>-12049</v>
      </c>
    </row>
    <row r="734" spans="1:88">
      <c r="A734" s="378" t="s">
        <v>41</v>
      </c>
      <c r="B734" s="399"/>
      <c r="C734" s="358">
        <f>C261-C663</f>
        <v>-132000</v>
      </c>
      <c r="D734" s="358">
        <f>D261-D663</f>
        <v>-132000</v>
      </c>
      <c r="E734" s="358">
        <f>E261-E663</f>
        <v>103137</v>
      </c>
    </row>
    <row r="735" spans="1:88" ht="51">
      <c r="A735" s="388" t="s">
        <v>1576</v>
      </c>
      <c r="B735" s="368" t="s">
        <v>1577</v>
      </c>
      <c r="C735" s="369">
        <f>C736++C739+C741+C745+C754+C759+C764+C770+C780+C797+C799</f>
        <v>548682500</v>
      </c>
      <c r="D735" s="369">
        <f>D736++D739+D741+D745+D754+D759+D764+D770+D780+D797+D799</f>
        <v>640021000</v>
      </c>
      <c r="E735" s="369">
        <f>E736++E739+E741+E745+E754+E759+E764+E770+E780+E797+E799</f>
        <v>127580353</v>
      </c>
    </row>
    <row r="736" spans="1:88" ht="25.5">
      <c r="A736" s="378" t="s">
        <v>1486</v>
      </c>
      <c r="B736" s="374" t="s">
        <v>1578</v>
      </c>
      <c r="C736" s="358">
        <f>SUM(C737:C738)</f>
        <v>3852000</v>
      </c>
      <c r="D736" s="358">
        <f>SUM(D737:D738)</f>
        <v>3169000</v>
      </c>
      <c r="E736" s="358">
        <f>SUM(E737:E738)</f>
        <v>2292683</v>
      </c>
      <c r="F736" s="217">
        <f t="shared" ref="F736:BP736" si="70">F737+F741+F745</f>
        <v>0</v>
      </c>
      <c r="G736" s="218">
        <f t="shared" si="70"/>
        <v>0</v>
      </c>
      <c r="H736" s="218">
        <f t="shared" si="70"/>
        <v>0</v>
      </c>
      <c r="I736" s="218">
        <f t="shared" si="70"/>
        <v>0</v>
      </c>
      <c r="J736" s="218">
        <f t="shared" si="70"/>
        <v>0</v>
      </c>
      <c r="K736" s="218">
        <f t="shared" si="70"/>
        <v>0</v>
      </c>
      <c r="L736" s="218">
        <f t="shared" si="70"/>
        <v>0</v>
      </c>
      <c r="M736" s="218">
        <f t="shared" si="70"/>
        <v>0</v>
      </c>
      <c r="N736" s="218">
        <f t="shared" si="70"/>
        <v>0</v>
      </c>
      <c r="O736" s="218">
        <f t="shared" si="70"/>
        <v>0</v>
      </c>
      <c r="P736" s="218">
        <f t="shared" si="70"/>
        <v>0</v>
      </c>
      <c r="Q736" s="218">
        <f t="shared" si="70"/>
        <v>0</v>
      </c>
      <c r="R736" s="218">
        <f t="shared" si="70"/>
        <v>0</v>
      </c>
      <c r="S736" s="218">
        <f t="shared" si="70"/>
        <v>0</v>
      </c>
      <c r="T736" s="218">
        <f t="shared" si="70"/>
        <v>0</v>
      </c>
      <c r="U736" s="218">
        <f t="shared" si="70"/>
        <v>0</v>
      </c>
      <c r="V736" s="218">
        <f t="shared" si="70"/>
        <v>0</v>
      </c>
      <c r="W736" s="218">
        <f t="shared" si="70"/>
        <v>0</v>
      </c>
      <c r="X736" s="218">
        <f t="shared" si="70"/>
        <v>0</v>
      </c>
      <c r="Y736" s="218">
        <f t="shared" si="70"/>
        <v>0</v>
      </c>
      <c r="Z736" s="218">
        <f t="shared" si="70"/>
        <v>0</v>
      </c>
      <c r="AA736" s="218">
        <f t="shared" si="70"/>
        <v>0</v>
      </c>
      <c r="AB736" s="218">
        <f t="shared" si="70"/>
        <v>0</v>
      </c>
      <c r="AC736" s="218">
        <f t="shared" si="70"/>
        <v>0</v>
      </c>
      <c r="AD736" s="218">
        <f t="shared" si="70"/>
        <v>0</v>
      </c>
      <c r="AE736" s="218">
        <f t="shared" si="70"/>
        <v>0</v>
      </c>
      <c r="AF736" s="218">
        <f t="shared" si="70"/>
        <v>0</v>
      </c>
      <c r="AG736" s="218">
        <f t="shared" si="70"/>
        <v>0</v>
      </c>
      <c r="AH736" s="218">
        <f t="shared" si="70"/>
        <v>0</v>
      </c>
      <c r="AI736" s="218">
        <f t="shared" si="70"/>
        <v>0</v>
      </c>
      <c r="AJ736" s="218">
        <f t="shared" si="70"/>
        <v>0</v>
      </c>
      <c r="AK736" s="218">
        <f t="shared" si="70"/>
        <v>0</v>
      </c>
      <c r="AL736" s="218">
        <f t="shared" si="70"/>
        <v>0</v>
      </c>
      <c r="AM736" s="218">
        <f t="shared" si="70"/>
        <v>0</v>
      </c>
      <c r="AN736" s="218">
        <f t="shared" si="70"/>
        <v>0</v>
      </c>
      <c r="AO736" s="218">
        <f t="shared" si="70"/>
        <v>0</v>
      </c>
      <c r="AP736" s="218">
        <f t="shared" si="70"/>
        <v>0</v>
      </c>
      <c r="AQ736" s="218">
        <f t="shared" si="70"/>
        <v>0</v>
      </c>
      <c r="AR736" s="218">
        <f t="shared" si="70"/>
        <v>0</v>
      </c>
      <c r="AS736" s="218">
        <f t="shared" si="70"/>
        <v>0</v>
      </c>
      <c r="AT736" s="218">
        <f t="shared" si="70"/>
        <v>0</v>
      </c>
      <c r="AU736" s="218">
        <f t="shared" si="70"/>
        <v>0</v>
      </c>
      <c r="AV736" s="218">
        <f t="shared" si="70"/>
        <v>0</v>
      </c>
      <c r="AW736" s="218">
        <f t="shared" si="70"/>
        <v>0</v>
      </c>
      <c r="AX736" s="218">
        <f t="shared" si="70"/>
        <v>0</v>
      </c>
      <c r="AY736" s="218">
        <f t="shared" si="70"/>
        <v>0</v>
      </c>
      <c r="AZ736" s="218">
        <f t="shared" si="70"/>
        <v>0</v>
      </c>
      <c r="BA736" s="218">
        <f t="shared" si="70"/>
        <v>0</v>
      </c>
      <c r="BB736" s="218">
        <f t="shared" si="70"/>
        <v>0</v>
      </c>
      <c r="BC736" s="218">
        <f t="shared" si="70"/>
        <v>0</v>
      </c>
      <c r="BD736" s="218">
        <f t="shared" si="70"/>
        <v>0</v>
      </c>
      <c r="BE736" s="218">
        <f t="shared" si="70"/>
        <v>0</v>
      </c>
      <c r="BF736" s="218">
        <f t="shared" si="70"/>
        <v>0</v>
      </c>
      <c r="BG736" s="218">
        <f t="shared" si="70"/>
        <v>0</v>
      </c>
      <c r="BH736" s="218">
        <f t="shared" si="70"/>
        <v>0</v>
      </c>
      <c r="BI736" s="218">
        <f t="shared" si="70"/>
        <v>0</v>
      </c>
      <c r="BJ736" s="218">
        <f t="shared" si="70"/>
        <v>0</v>
      </c>
      <c r="BK736" s="218">
        <f t="shared" si="70"/>
        <v>0</v>
      </c>
      <c r="BL736" s="218">
        <f t="shared" si="70"/>
        <v>0</v>
      </c>
      <c r="BM736" s="218">
        <f t="shared" si="70"/>
        <v>0</v>
      </c>
      <c r="BN736" s="218">
        <f t="shared" si="70"/>
        <v>0</v>
      </c>
      <c r="BO736" s="218">
        <f t="shared" si="70"/>
        <v>0</v>
      </c>
      <c r="BP736" s="218">
        <f t="shared" si="70"/>
        <v>0</v>
      </c>
      <c r="BQ736" s="218">
        <f t="shared" ref="BQ736:CJ736" si="71">BQ737+BQ741+BQ745</f>
        <v>0</v>
      </c>
      <c r="BR736" s="218">
        <f t="shared" si="71"/>
        <v>0</v>
      </c>
      <c r="BS736" s="218">
        <f t="shared" si="71"/>
        <v>0</v>
      </c>
      <c r="BT736" s="218">
        <f t="shared" si="71"/>
        <v>0</v>
      </c>
      <c r="BU736" s="218">
        <f t="shared" si="71"/>
        <v>0</v>
      </c>
      <c r="BV736" s="218">
        <f t="shared" si="71"/>
        <v>0</v>
      </c>
      <c r="BW736" s="218">
        <f t="shared" si="71"/>
        <v>0</v>
      </c>
      <c r="BX736" s="218">
        <f t="shared" si="71"/>
        <v>0</v>
      </c>
      <c r="BY736" s="218">
        <f t="shared" si="71"/>
        <v>0</v>
      </c>
      <c r="BZ736" s="218">
        <f t="shared" si="71"/>
        <v>0</v>
      </c>
      <c r="CA736" s="218">
        <f t="shared" si="71"/>
        <v>0</v>
      </c>
      <c r="CB736" s="218">
        <f t="shared" si="71"/>
        <v>0</v>
      </c>
      <c r="CC736" s="218">
        <f t="shared" si="71"/>
        <v>0</v>
      </c>
      <c r="CD736" s="218">
        <f t="shared" si="71"/>
        <v>0</v>
      </c>
      <c r="CE736" s="218">
        <f t="shared" si="71"/>
        <v>0</v>
      </c>
      <c r="CF736" s="218">
        <f t="shared" si="71"/>
        <v>0</v>
      </c>
      <c r="CG736" s="218">
        <f t="shared" si="71"/>
        <v>0</v>
      </c>
      <c r="CH736" s="218">
        <f t="shared" si="71"/>
        <v>0</v>
      </c>
      <c r="CI736" s="218">
        <f t="shared" si="71"/>
        <v>0</v>
      </c>
      <c r="CJ736" s="218">
        <f t="shared" si="71"/>
        <v>0</v>
      </c>
    </row>
    <row r="737" spans="1:89">
      <c r="A737" s="370" t="s">
        <v>1490</v>
      </c>
      <c r="B737" s="394" t="s">
        <v>1579</v>
      </c>
      <c r="C737" s="373">
        <f>C549</f>
        <v>900000</v>
      </c>
      <c r="D737" s="373">
        <f>D549</f>
        <v>1367000</v>
      </c>
      <c r="E737" s="373">
        <f>E549</f>
        <v>1183629</v>
      </c>
    </row>
    <row r="738" spans="1:89">
      <c r="A738" s="370" t="s">
        <v>1859</v>
      </c>
      <c r="B738" s="394" t="s">
        <v>1580</v>
      </c>
      <c r="C738" s="373">
        <f>C551</f>
        <v>2952000</v>
      </c>
      <c r="D738" s="373">
        <f>D551</f>
        <v>1802000</v>
      </c>
      <c r="E738" s="373">
        <f>E551</f>
        <v>1109054</v>
      </c>
    </row>
    <row r="739" spans="1:89" ht="25.5">
      <c r="A739" s="378" t="s">
        <v>1493</v>
      </c>
      <c r="B739" s="374" t="s">
        <v>1581</v>
      </c>
      <c r="C739" s="358">
        <f>C740</f>
        <v>0</v>
      </c>
      <c r="D739" s="358">
        <f>D740</f>
        <v>0</v>
      </c>
      <c r="E739" s="358">
        <f>E740</f>
        <v>0</v>
      </c>
    </row>
    <row r="740" spans="1:89">
      <c r="A740" s="370" t="s">
        <v>1859</v>
      </c>
      <c r="B740" s="394" t="s">
        <v>1580</v>
      </c>
      <c r="C740" s="373">
        <f>C566</f>
        <v>0</v>
      </c>
      <c r="D740" s="373">
        <f>D566</f>
        <v>0</v>
      </c>
      <c r="E740" s="373">
        <f>E566</f>
        <v>0</v>
      </c>
    </row>
    <row r="741" spans="1:89" ht="25.5">
      <c r="A741" s="378" t="s">
        <v>1510</v>
      </c>
      <c r="B741" s="374" t="s">
        <v>1582</v>
      </c>
      <c r="C741" s="358">
        <f>SUM(C742:C744)</f>
        <v>3386000</v>
      </c>
      <c r="D741" s="358">
        <f>SUM(D742:D744)</f>
        <v>4124000</v>
      </c>
      <c r="E741" s="358">
        <f>SUM(E742:E744)</f>
        <v>2798156</v>
      </c>
    </row>
    <row r="742" spans="1:89" ht="25.5">
      <c r="A742" s="370" t="s">
        <v>1512</v>
      </c>
      <c r="B742" s="394" t="s">
        <v>1583</v>
      </c>
      <c r="C742" s="373"/>
      <c r="D742" s="373"/>
      <c r="E742" s="373"/>
    </row>
    <row r="743" spans="1:89" ht="51">
      <c r="A743" s="370" t="s">
        <v>1513</v>
      </c>
      <c r="B743" s="394" t="s">
        <v>1584</v>
      </c>
      <c r="C743" s="373">
        <v>2946000</v>
      </c>
      <c r="D743" s="373">
        <v>3346000</v>
      </c>
      <c r="E743" s="373">
        <v>2500210</v>
      </c>
    </row>
    <row r="744" spans="1:89">
      <c r="A744" s="370" t="s">
        <v>1859</v>
      </c>
      <c r="B744" s="394" t="s">
        <v>1580</v>
      </c>
      <c r="C744" s="373">
        <f>C577</f>
        <v>440000</v>
      </c>
      <c r="D744" s="373">
        <f>D577</f>
        <v>778000</v>
      </c>
      <c r="E744" s="373">
        <f>E577</f>
        <v>297946</v>
      </c>
    </row>
    <row r="745" spans="1:89" ht="38.25">
      <c r="A745" s="378" t="s">
        <v>1514</v>
      </c>
      <c r="B745" s="374" t="s">
        <v>1585</v>
      </c>
      <c r="C745" s="358">
        <f>SUM(C746:C753)</f>
        <v>76395000</v>
      </c>
      <c r="D745" s="358">
        <f>SUM(D746:D753)</f>
        <v>124558000</v>
      </c>
      <c r="E745" s="358">
        <f>SUM(E746:E753)</f>
        <v>43395488</v>
      </c>
    </row>
    <row r="746" spans="1:89">
      <c r="A746" s="370" t="s">
        <v>1522</v>
      </c>
      <c r="B746" s="394" t="s">
        <v>1579</v>
      </c>
      <c r="C746" s="373">
        <v>8000</v>
      </c>
      <c r="D746" s="373">
        <v>9000</v>
      </c>
      <c r="E746" s="373">
        <v>5922</v>
      </c>
    </row>
    <row r="747" spans="1:89" ht="25.5">
      <c r="A747" s="370" t="s">
        <v>1512</v>
      </c>
      <c r="B747" s="394" t="s">
        <v>1583</v>
      </c>
      <c r="C747" s="373"/>
      <c r="D747" s="373"/>
      <c r="E747" s="373"/>
    </row>
    <row r="748" spans="1:89" ht="25.5">
      <c r="A748" s="370" t="s">
        <v>1517</v>
      </c>
      <c r="B748" s="394" t="s">
        <v>1584</v>
      </c>
      <c r="C748" s="373">
        <v>52280000</v>
      </c>
      <c r="D748" s="373">
        <f>D584</f>
        <v>74543000</v>
      </c>
      <c r="E748" s="373">
        <f>E584</f>
        <v>24662241</v>
      </c>
    </row>
    <row r="749" spans="1:89" ht="38.25">
      <c r="A749" s="370" t="s">
        <v>1882</v>
      </c>
      <c r="B749" s="394">
        <v>60</v>
      </c>
      <c r="C749" s="373">
        <v>200000</v>
      </c>
      <c r="D749" s="373">
        <v>8500000</v>
      </c>
      <c r="E749" s="373">
        <v>0</v>
      </c>
    </row>
    <row r="750" spans="1:89" ht="38.25">
      <c r="A750" s="370" t="s">
        <v>1883</v>
      </c>
      <c r="B750" s="394">
        <v>61</v>
      </c>
      <c r="C750" s="373">
        <v>1050000</v>
      </c>
      <c r="D750" s="373">
        <v>8700000</v>
      </c>
      <c r="E750" s="373">
        <v>4219</v>
      </c>
    </row>
    <row r="751" spans="1:89" s="227" customFormat="1">
      <c r="A751" s="370" t="s">
        <v>1859</v>
      </c>
      <c r="B751" s="394" t="s">
        <v>1580</v>
      </c>
      <c r="C751" s="373">
        <v>22857000</v>
      </c>
      <c r="D751" s="373">
        <v>32823000</v>
      </c>
      <c r="E751" s="373">
        <v>18740669</v>
      </c>
    </row>
    <row r="752" spans="1:89">
      <c r="A752" s="370" t="s">
        <v>1863</v>
      </c>
      <c r="B752" s="394" t="s">
        <v>1586</v>
      </c>
      <c r="C752" s="373">
        <f>C589</f>
        <v>0</v>
      </c>
      <c r="D752" s="373"/>
      <c r="E752" s="373"/>
      <c r="CK752" s="227"/>
    </row>
    <row r="753" spans="1:5" ht="25.5">
      <c r="A753" s="370" t="s">
        <v>1860</v>
      </c>
      <c r="B753" s="394" t="s">
        <v>1587</v>
      </c>
      <c r="C753" s="373">
        <v>0</v>
      </c>
      <c r="D753" s="373">
        <v>-17000</v>
      </c>
      <c r="E753" s="373">
        <v>-17563</v>
      </c>
    </row>
    <row r="754" spans="1:5" ht="25.5">
      <c r="A754" s="378" t="s">
        <v>1520</v>
      </c>
      <c r="B754" s="374" t="s">
        <v>1588</v>
      </c>
      <c r="C754" s="358">
        <f>C755+C757+C756</f>
        <v>39722500</v>
      </c>
      <c r="D754" s="358">
        <f>D755+D757+D756+D758</f>
        <v>40907000</v>
      </c>
      <c r="E754" s="358">
        <f>E755+E757+E756+E758</f>
        <v>3320268</v>
      </c>
    </row>
    <row r="755" spans="1:5">
      <c r="A755" s="370" t="s">
        <v>1501</v>
      </c>
      <c r="B755" s="394" t="s">
        <v>1589</v>
      </c>
      <c r="C755" s="373">
        <v>1577500</v>
      </c>
      <c r="D755" s="373">
        <v>1698000</v>
      </c>
      <c r="E755" s="373">
        <v>1448978</v>
      </c>
    </row>
    <row r="756" spans="1:5" ht="25.5">
      <c r="A756" s="370" t="s">
        <v>1517</v>
      </c>
      <c r="B756" s="394" t="s">
        <v>1584</v>
      </c>
      <c r="C756" s="373">
        <f>C597</f>
        <v>37982000</v>
      </c>
      <c r="D756" s="373">
        <f>D597</f>
        <v>38916000</v>
      </c>
      <c r="E756" s="373">
        <f>E597</f>
        <v>1787391</v>
      </c>
    </row>
    <row r="757" spans="1:5">
      <c r="A757" s="370" t="s">
        <v>1859</v>
      </c>
      <c r="B757" s="394" t="s">
        <v>1580</v>
      </c>
      <c r="C757" s="373">
        <f>C599</f>
        <v>163000</v>
      </c>
      <c r="D757" s="373">
        <f>D599</f>
        <v>293000</v>
      </c>
      <c r="E757" s="373">
        <f>E599</f>
        <v>83899</v>
      </c>
    </row>
    <row r="758" spans="1:5" ht="25.5">
      <c r="A758" s="370" t="s">
        <v>1860</v>
      </c>
      <c r="B758" s="394" t="s">
        <v>1587</v>
      </c>
      <c r="C758" s="373"/>
      <c r="D758" s="373">
        <f>D600</f>
        <v>0</v>
      </c>
      <c r="E758" s="373">
        <f>E600</f>
        <v>0</v>
      </c>
    </row>
    <row r="759" spans="1:5" ht="38.25">
      <c r="A759" s="378" t="s">
        <v>1523</v>
      </c>
      <c r="B759" s="374" t="s">
        <v>1590</v>
      </c>
      <c r="C759" s="358">
        <f>C760+C761+C762+C763</f>
        <v>2007000</v>
      </c>
      <c r="D759" s="358">
        <f>D760+D761+D762+D763</f>
        <v>3243000</v>
      </c>
      <c r="E759" s="358">
        <f>E760+E761+E762+E763</f>
        <v>831830</v>
      </c>
    </row>
    <row r="760" spans="1:5">
      <c r="A760" s="370" t="s">
        <v>1501</v>
      </c>
      <c r="B760" s="394" t="s">
        <v>1589</v>
      </c>
      <c r="C760" s="373">
        <v>517000</v>
      </c>
      <c r="D760" s="373">
        <v>1873000</v>
      </c>
      <c r="E760" s="373">
        <v>559893</v>
      </c>
    </row>
    <row r="761" spans="1:5" ht="25.5">
      <c r="A761" s="370" t="s">
        <v>1512</v>
      </c>
      <c r="B761" s="394" t="s">
        <v>1583</v>
      </c>
      <c r="C761" s="373"/>
      <c r="D761" s="373">
        <v>0</v>
      </c>
      <c r="E761" s="373">
        <v>0</v>
      </c>
    </row>
    <row r="762" spans="1:5">
      <c r="A762" s="370" t="s">
        <v>1859</v>
      </c>
      <c r="B762" s="394" t="s">
        <v>1580</v>
      </c>
      <c r="C762" s="373">
        <f>C605</f>
        <v>1490000</v>
      </c>
      <c r="D762" s="373">
        <f>D605</f>
        <v>1370000</v>
      </c>
      <c r="E762" s="373">
        <f>E605</f>
        <v>271937</v>
      </c>
    </row>
    <row r="763" spans="1:5" ht="25.5">
      <c r="A763" s="386" t="s">
        <v>1860</v>
      </c>
      <c r="B763" s="397" t="s">
        <v>1587</v>
      </c>
      <c r="C763" s="373"/>
      <c r="D763" s="373"/>
      <c r="E763" s="373"/>
    </row>
    <row r="764" spans="1:5" ht="51">
      <c r="A764" s="378" t="s">
        <v>1525</v>
      </c>
      <c r="B764" s="374" t="s">
        <v>1591</v>
      </c>
      <c r="C764" s="358">
        <f>SUM(C765:C769)</f>
        <v>36982000</v>
      </c>
      <c r="D764" s="358">
        <f>SUM(D765:D769)</f>
        <v>28968000</v>
      </c>
      <c r="E764" s="358">
        <f>SUM(E765:E769)</f>
        <v>11482001</v>
      </c>
    </row>
    <row r="765" spans="1:5" ht="25.5">
      <c r="A765" s="370" t="s">
        <v>1512</v>
      </c>
      <c r="B765" s="394" t="s">
        <v>1583</v>
      </c>
      <c r="C765" s="373">
        <v>0</v>
      </c>
      <c r="D765" s="373">
        <v>0</v>
      </c>
      <c r="E765" s="373">
        <v>0</v>
      </c>
    </row>
    <row r="766" spans="1:5" ht="25.5">
      <c r="A766" s="370" t="s">
        <v>1517</v>
      </c>
      <c r="B766" s="394" t="s">
        <v>1584</v>
      </c>
      <c r="C766" s="373">
        <f>C611</f>
        <v>27266000</v>
      </c>
      <c r="D766" s="373">
        <f>D611</f>
        <v>25972000</v>
      </c>
      <c r="E766" s="373">
        <f>E611</f>
        <v>10746456</v>
      </c>
    </row>
    <row r="767" spans="1:5">
      <c r="A767" s="370" t="s">
        <v>1859</v>
      </c>
      <c r="B767" s="394" t="s">
        <v>1580</v>
      </c>
      <c r="C767" s="373">
        <f t="shared" ref="C767:E768" si="72">C613</f>
        <v>9716000</v>
      </c>
      <c r="D767" s="373">
        <f t="shared" si="72"/>
        <v>3008000</v>
      </c>
      <c r="E767" s="373">
        <f t="shared" si="72"/>
        <v>747236</v>
      </c>
    </row>
    <row r="768" spans="1:5">
      <c r="A768" s="370" t="s">
        <v>1863</v>
      </c>
      <c r="B768" s="394" t="s">
        <v>1586</v>
      </c>
      <c r="C768" s="373">
        <f t="shared" si="72"/>
        <v>0</v>
      </c>
      <c r="D768" s="373">
        <f t="shared" si="72"/>
        <v>0</v>
      </c>
      <c r="E768" s="373">
        <f>E614</f>
        <v>0</v>
      </c>
    </row>
    <row r="769" spans="1:6" ht="25.5">
      <c r="A769" s="370" t="s">
        <v>1884</v>
      </c>
      <c r="B769" s="394" t="s">
        <v>1587</v>
      </c>
      <c r="C769" s="373"/>
      <c r="D769" s="373">
        <v>-12000</v>
      </c>
      <c r="E769" s="373">
        <v>-11691</v>
      </c>
    </row>
    <row r="770" spans="1:6" ht="51">
      <c r="A770" s="378" t="s">
        <v>1565</v>
      </c>
      <c r="B770" s="374" t="s">
        <v>1592</v>
      </c>
      <c r="C770" s="358">
        <f>SUM(C771:C779)</f>
        <v>107492000</v>
      </c>
      <c r="D770" s="358">
        <f>SUM(D771:D779)</f>
        <v>114689000</v>
      </c>
      <c r="E770" s="358">
        <f>SUM(E771:E779)</f>
        <v>61156723</v>
      </c>
    </row>
    <row r="771" spans="1:6">
      <c r="A771" s="370" t="s">
        <v>1501</v>
      </c>
      <c r="B771" s="394" t="s">
        <v>1589</v>
      </c>
      <c r="C771" s="373">
        <v>1110000</v>
      </c>
      <c r="D771" s="373">
        <v>110000</v>
      </c>
      <c r="E771" s="373">
        <v>0</v>
      </c>
    </row>
    <row r="772" spans="1:6">
      <c r="A772" s="370" t="s">
        <v>1490</v>
      </c>
      <c r="B772" s="394" t="s">
        <v>1579</v>
      </c>
      <c r="C772" s="373">
        <v>0</v>
      </c>
      <c r="D772" s="373">
        <v>0</v>
      </c>
      <c r="E772" s="373"/>
    </row>
    <row r="773" spans="1:6" ht="25.5">
      <c r="A773" s="370" t="s">
        <v>1512</v>
      </c>
      <c r="B773" s="394" t="s">
        <v>1583</v>
      </c>
      <c r="C773" s="373">
        <f t="shared" ref="C773:E774" si="73">C620</f>
        <v>0</v>
      </c>
      <c r="D773" s="373">
        <f t="shared" si="73"/>
        <v>0</v>
      </c>
      <c r="E773" s="373">
        <f t="shared" si="73"/>
        <v>0</v>
      </c>
    </row>
    <row r="774" spans="1:6" ht="51">
      <c r="A774" s="370" t="s">
        <v>1528</v>
      </c>
      <c r="B774" s="394" t="s">
        <v>1584</v>
      </c>
      <c r="C774" s="373">
        <f t="shared" si="73"/>
        <v>63878000</v>
      </c>
      <c r="D774" s="373">
        <f t="shared" si="73"/>
        <v>60800000</v>
      </c>
      <c r="E774" s="373">
        <f t="shared" si="73"/>
        <v>29599001</v>
      </c>
    </row>
    <row r="775" spans="1:6" ht="38.25">
      <c r="A775" s="370" t="s">
        <v>1865</v>
      </c>
      <c r="B775" s="394">
        <v>60</v>
      </c>
      <c r="C775" s="373">
        <v>714000</v>
      </c>
      <c r="D775" s="373">
        <v>714000</v>
      </c>
      <c r="E775" s="373"/>
    </row>
    <row r="776" spans="1:6" ht="38.25">
      <c r="A776" s="370" t="s">
        <v>1866</v>
      </c>
      <c r="B776" s="394">
        <v>61</v>
      </c>
      <c r="C776" s="373">
        <v>5563000</v>
      </c>
      <c r="D776" s="373">
        <v>7263000</v>
      </c>
      <c r="E776" s="373">
        <v>233911</v>
      </c>
    </row>
    <row r="777" spans="1:6">
      <c r="A777" s="370" t="s">
        <v>1859</v>
      </c>
      <c r="B777" s="394" t="s">
        <v>1580</v>
      </c>
      <c r="C777" s="373">
        <f>C625</f>
        <v>32179000</v>
      </c>
      <c r="D777" s="373">
        <f>D625</f>
        <v>40407000</v>
      </c>
      <c r="E777" s="373">
        <f>E625</f>
        <v>25933358</v>
      </c>
    </row>
    <row r="778" spans="1:6">
      <c r="A778" s="370" t="s">
        <v>1863</v>
      </c>
      <c r="B778" s="394" t="s">
        <v>1586</v>
      </c>
      <c r="C778" s="373">
        <v>4048000</v>
      </c>
      <c r="D778" s="373">
        <v>5398000</v>
      </c>
      <c r="E778" s="373">
        <v>5396358</v>
      </c>
    </row>
    <row r="779" spans="1:6" ht="25.5">
      <c r="A779" s="370" t="s">
        <v>1492</v>
      </c>
      <c r="B779" s="394" t="s">
        <v>1587</v>
      </c>
      <c r="C779" s="373"/>
      <c r="D779" s="373">
        <v>-3000</v>
      </c>
      <c r="E779" s="373">
        <v>-5905</v>
      </c>
    </row>
    <row r="780" spans="1:6" ht="25.5">
      <c r="A780" s="378" t="s">
        <v>1530</v>
      </c>
      <c r="B780" s="384" t="s">
        <v>1593</v>
      </c>
      <c r="C780" s="358">
        <f>SUM(C781:C786)</f>
        <v>10457000</v>
      </c>
      <c r="D780" s="358">
        <f>SUM(D781:D786)</f>
        <v>50582000</v>
      </c>
      <c r="E780" s="358">
        <f>SUM(E781:E786)</f>
        <v>616409</v>
      </c>
    </row>
    <row r="781" spans="1:6">
      <c r="A781" s="378" t="s">
        <v>1490</v>
      </c>
      <c r="B781" s="397" t="s">
        <v>1579</v>
      </c>
      <c r="C781" s="373">
        <v>67000</v>
      </c>
      <c r="D781" s="373">
        <f>D630</f>
        <v>67000</v>
      </c>
      <c r="E781" s="373">
        <f>E630</f>
        <v>8808</v>
      </c>
    </row>
    <row r="782" spans="1:6" ht="25.5">
      <c r="A782" s="370" t="s">
        <v>1512</v>
      </c>
      <c r="B782" s="397" t="s">
        <v>1583</v>
      </c>
      <c r="C782" s="373">
        <f>C631</f>
        <v>0</v>
      </c>
      <c r="D782" s="373">
        <f>D631</f>
        <v>0</v>
      </c>
      <c r="E782" s="373"/>
      <c r="F782" s="338"/>
    </row>
    <row r="783" spans="1:6" ht="51">
      <c r="A783" s="400" t="s">
        <v>1528</v>
      </c>
      <c r="B783" s="397" t="s">
        <v>1584</v>
      </c>
      <c r="C783" s="373">
        <v>0</v>
      </c>
      <c r="D783" s="373">
        <v>18042000</v>
      </c>
      <c r="E783" s="373">
        <v>0</v>
      </c>
    </row>
    <row r="784" spans="1:6">
      <c r="A784" s="400"/>
      <c r="B784" s="397">
        <v>60</v>
      </c>
      <c r="C784" s="373">
        <v>1000000</v>
      </c>
      <c r="D784" s="373">
        <v>1000000</v>
      </c>
      <c r="E784" s="373"/>
    </row>
    <row r="785" spans="1:5">
      <c r="A785" s="400"/>
      <c r="B785" s="397">
        <v>61</v>
      </c>
      <c r="C785" s="373">
        <v>0</v>
      </c>
      <c r="D785" s="373">
        <v>24000000</v>
      </c>
      <c r="E785" s="373">
        <v>163736</v>
      </c>
    </row>
    <row r="786" spans="1:5">
      <c r="A786" s="370" t="s">
        <v>1885</v>
      </c>
      <c r="B786" s="397" t="s">
        <v>1580</v>
      </c>
      <c r="C786" s="373">
        <v>9390000</v>
      </c>
      <c r="D786" s="373">
        <v>7473000</v>
      </c>
      <c r="E786" s="373">
        <v>443865</v>
      </c>
    </row>
    <row r="787" spans="1:5" ht="38.25" hidden="1">
      <c r="A787" s="378" t="s">
        <v>1532</v>
      </c>
      <c r="B787" s="384" t="s">
        <v>1594</v>
      </c>
      <c r="C787" s="358">
        <f>SUM(C788:C790)</f>
        <v>0</v>
      </c>
      <c r="D787" s="358">
        <f>SUM(D788:D791)</f>
        <v>30000</v>
      </c>
      <c r="E787" s="358">
        <f>SUM(E788:E791)</f>
        <v>30000</v>
      </c>
    </row>
    <row r="788" spans="1:5" hidden="1">
      <c r="A788" s="370" t="s">
        <v>1490</v>
      </c>
      <c r="B788" s="397" t="s">
        <v>1579</v>
      </c>
      <c r="C788" s="373"/>
      <c r="D788" s="373"/>
      <c r="E788" s="373"/>
    </row>
    <row r="789" spans="1:5" ht="25.5" hidden="1">
      <c r="A789" s="370" t="s">
        <v>1512</v>
      </c>
      <c r="B789" s="397" t="s">
        <v>1583</v>
      </c>
      <c r="C789" s="373">
        <f>C641</f>
        <v>0</v>
      </c>
      <c r="D789" s="373">
        <f>D641</f>
        <v>0</v>
      </c>
      <c r="E789" s="373">
        <f>E641</f>
        <v>0</v>
      </c>
    </row>
    <row r="790" spans="1:5" hidden="1">
      <c r="A790" s="370" t="s">
        <v>1491</v>
      </c>
      <c r="B790" s="397" t="s">
        <v>1580</v>
      </c>
      <c r="C790" s="373"/>
      <c r="D790" s="373"/>
      <c r="E790" s="373"/>
    </row>
    <row r="791" spans="1:5" hidden="1">
      <c r="A791" s="370" t="s">
        <v>1534</v>
      </c>
      <c r="B791" s="397" t="s">
        <v>1595</v>
      </c>
      <c r="C791" s="373"/>
      <c r="D791" s="373">
        <f>D643</f>
        <v>30000</v>
      </c>
      <c r="E791" s="373">
        <f>E643</f>
        <v>30000</v>
      </c>
    </row>
    <row r="792" spans="1:5" ht="38.25" hidden="1">
      <c r="A792" s="378" t="s">
        <v>1535</v>
      </c>
      <c r="B792" s="384" t="s">
        <v>1596</v>
      </c>
      <c r="C792" s="358">
        <f>SUM(C793+C794+C795+C796)</f>
        <v>0</v>
      </c>
      <c r="D792" s="358">
        <f>SUM(D793+D794+D795+D796)</f>
        <v>0</v>
      </c>
      <c r="E792" s="358">
        <f>SUM(E793+E794+E795+E796)</f>
        <v>0</v>
      </c>
    </row>
    <row r="793" spans="1:5" ht="25.5" hidden="1">
      <c r="A793" s="370" t="s">
        <v>1512</v>
      </c>
      <c r="B793" s="397" t="s">
        <v>1583</v>
      </c>
      <c r="C793" s="373">
        <f t="shared" ref="C793:D795" si="74">C647</f>
        <v>0</v>
      </c>
      <c r="D793" s="373">
        <f t="shared" si="74"/>
        <v>0</v>
      </c>
      <c r="E793" s="373"/>
    </row>
    <row r="794" spans="1:5" hidden="1">
      <c r="A794" s="370" t="s">
        <v>1491</v>
      </c>
      <c r="B794" s="397" t="s">
        <v>1580</v>
      </c>
      <c r="C794" s="373">
        <f t="shared" si="74"/>
        <v>0</v>
      </c>
      <c r="D794" s="373">
        <f t="shared" si="74"/>
        <v>0</v>
      </c>
      <c r="E794" s="373">
        <f>E648</f>
        <v>0</v>
      </c>
    </row>
    <row r="795" spans="1:5" hidden="1">
      <c r="A795" s="370" t="s">
        <v>1519</v>
      </c>
      <c r="B795" s="397" t="s">
        <v>1586</v>
      </c>
      <c r="C795" s="373">
        <f t="shared" si="74"/>
        <v>0</v>
      </c>
      <c r="D795" s="373">
        <f t="shared" si="74"/>
        <v>0</v>
      </c>
      <c r="E795" s="373">
        <f>E649</f>
        <v>0</v>
      </c>
    </row>
    <row r="796" spans="1:5" ht="25.5" hidden="1">
      <c r="A796" s="370" t="s">
        <v>1492</v>
      </c>
      <c r="B796" s="397" t="s">
        <v>1587</v>
      </c>
      <c r="C796" s="373"/>
      <c r="D796" s="373"/>
      <c r="E796" s="373"/>
    </row>
    <row r="797" spans="1:5" ht="25.5">
      <c r="A797" s="378" t="s">
        <v>1940</v>
      </c>
      <c r="B797" s="399">
        <v>80.02</v>
      </c>
      <c r="C797" s="358">
        <f>C798</f>
        <v>0</v>
      </c>
      <c r="D797" s="358">
        <f>D798</f>
        <v>30000</v>
      </c>
      <c r="E797" s="358">
        <f>E798</f>
        <v>30000</v>
      </c>
    </row>
    <row r="798" spans="1:5">
      <c r="A798" s="370" t="s">
        <v>1941</v>
      </c>
      <c r="B798" s="394">
        <v>72</v>
      </c>
      <c r="C798" s="373">
        <v>0</v>
      </c>
      <c r="D798" s="373">
        <v>30000</v>
      </c>
      <c r="E798" s="373">
        <v>30000</v>
      </c>
    </row>
    <row r="799" spans="1:5" ht="25.5">
      <c r="A799" s="378" t="s">
        <v>1539</v>
      </c>
      <c r="B799" s="384" t="s">
        <v>1597</v>
      </c>
      <c r="C799" s="358">
        <f>SUM(C800:C806)</f>
        <v>268389000</v>
      </c>
      <c r="D799" s="358">
        <f>SUM(D800:D806)</f>
        <v>269751000</v>
      </c>
      <c r="E799" s="358">
        <f>SUM(E800:E806)</f>
        <v>1656795</v>
      </c>
    </row>
    <row r="800" spans="1:5">
      <c r="A800" s="378"/>
      <c r="B800" s="379" t="s">
        <v>1589</v>
      </c>
      <c r="C800" s="373">
        <v>2993000</v>
      </c>
      <c r="D800" s="373">
        <v>2993000</v>
      </c>
      <c r="E800" s="373">
        <v>426081</v>
      </c>
    </row>
    <row r="801" spans="1:95">
      <c r="A801" s="370" t="s">
        <v>1490</v>
      </c>
      <c r="B801" s="394" t="s">
        <v>1579</v>
      </c>
      <c r="C801" s="373">
        <v>0</v>
      </c>
      <c r="D801" s="373">
        <v>10000</v>
      </c>
      <c r="E801" s="373">
        <f>E655</f>
        <v>0</v>
      </c>
    </row>
    <row r="802" spans="1:95" ht="25.5">
      <c r="A802" s="370" t="s">
        <v>1512</v>
      </c>
      <c r="B802" s="394" t="s">
        <v>1583</v>
      </c>
      <c r="C802" s="373">
        <v>0</v>
      </c>
      <c r="D802" s="373">
        <v>0</v>
      </c>
      <c r="E802" s="373">
        <v>0</v>
      </c>
      <c r="F802" s="338"/>
      <c r="G802" s="338"/>
      <c r="H802" s="338"/>
      <c r="I802" s="338"/>
      <c r="J802" s="338"/>
      <c r="K802" s="338"/>
      <c r="L802" s="338"/>
      <c r="M802" s="338"/>
      <c r="N802" s="338"/>
      <c r="O802" s="338"/>
      <c r="P802" s="338"/>
      <c r="Q802" s="338"/>
      <c r="R802" s="338"/>
      <c r="S802" s="338"/>
      <c r="T802" s="338"/>
      <c r="U802" s="338"/>
      <c r="V802" s="338"/>
      <c r="W802" s="338"/>
      <c r="X802" s="338"/>
      <c r="Y802" s="338"/>
      <c r="Z802" s="338"/>
      <c r="AA802" s="338"/>
      <c r="AB802" s="338"/>
      <c r="AC802" s="338"/>
      <c r="AD802" s="338"/>
      <c r="AE802" s="338"/>
      <c r="AF802" s="338"/>
      <c r="AG802" s="338"/>
      <c r="AH802" s="338"/>
      <c r="AI802" s="338"/>
      <c r="AJ802" s="338"/>
      <c r="AK802" s="338"/>
      <c r="AL802" s="338"/>
      <c r="AM802" s="338"/>
      <c r="AN802" s="338"/>
      <c r="AO802" s="338"/>
      <c r="AP802" s="338"/>
      <c r="AQ802" s="338"/>
      <c r="AR802" s="338"/>
      <c r="AS802" s="338"/>
      <c r="AT802" s="338"/>
      <c r="AU802" s="338"/>
      <c r="AV802" s="338"/>
      <c r="AW802" s="338"/>
      <c r="AX802" s="338"/>
      <c r="AY802" s="338"/>
      <c r="AZ802" s="338"/>
      <c r="BA802" s="338"/>
      <c r="BB802" s="338"/>
      <c r="BC802" s="338"/>
      <c r="BD802" s="338"/>
      <c r="BE802" s="338"/>
      <c r="BF802" s="338"/>
      <c r="BG802" s="338"/>
      <c r="BH802" s="338"/>
      <c r="BI802" s="338"/>
      <c r="BJ802" s="338"/>
      <c r="BK802" s="338"/>
      <c r="BL802" s="338"/>
      <c r="BM802" s="338"/>
      <c r="BN802" s="338"/>
      <c r="BO802" s="338"/>
      <c r="BP802" s="338"/>
      <c r="BQ802" s="338"/>
      <c r="BR802" s="338"/>
      <c r="BS802" s="338"/>
      <c r="BT802" s="338"/>
      <c r="BU802" s="338"/>
      <c r="BV802" s="338"/>
      <c r="BW802" s="338"/>
      <c r="BX802" s="338"/>
      <c r="BY802" s="338"/>
      <c r="BZ802" s="338"/>
      <c r="CA802" s="338"/>
      <c r="CB802" s="338"/>
      <c r="CC802" s="338"/>
      <c r="CD802" s="338"/>
      <c r="CE802" s="338"/>
      <c r="CF802" s="338"/>
      <c r="CG802" s="338"/>
      <c r="CH802" s="338"/>
      <c r="CI802" s="338"/>
      <c r="CJ802" s="338"/>
      <c r="CK802" s="338"/>
      <c r="CL802" s="338"/>
      <c r="CM802" s="338"/>
      <c r="CN802" s="338"/>
      <c r="CO802" s="338"/>
      <c r="CP802" s="338"/>
      <c r="CQ802" s="338"/>
    </row>
    <row r="803" spans="1:95" ht="27.75" customHeight="1">
      <c r="A803" s="370" t="s">
        <v>1528</v>
      </c>
      <c r="B803" s="394" t="s">
        <v>1584</v>
      </c>
      <c r="C803" s="373">
        <v>248090000</v>
      </c>
      <c r="D803" s="373">
        <v>248090000</v>
      </c>
      <c r="E803" s="373">
        <v>40072</v>
      </c>
      <c r="F803" s="338"/>
      <c r="G803" s="338"/>
      <c r="H803" s="338"/>
      <c r="I803" s="338"/>
      <c r="J803" s="338"/>
      <c r="K803" s="338"/>
      <c r="L803" s="338"/>
      <c r="M803" s="338"/>
      <c r="N803" s="338"/>
      <c r="O803" s="338"/>
      <c r="P803" s="338"/>
      <c r="Q803" s="338"/>
      <c r="R803" s="338"/>
      <c r="S803" s="338"/>
      <c r="T803" s="338"/>
      <c r="U803" s="338"/>
      <c r="V803" s="338"/>
      <c r="W803" s="338"/>
      <c r="X803" s="338"/>
      <c r="Y803" s="338"/>
      <c r="Z803" s="338"/>
      <c r="AA803" s="338"/>
      <c r="AB803" s="338"/>
      <c r="AC803" s="338"/>
      <c r="AD803" s="338"/>
      <c r="AE803" s="338"/>
      <c r="AF803" s="338"/>
      <c r="AG803" s="338"/>
      <c r="AH803" s="338"/>
      <c r="AI803" s="338"/>
      <c r="AJ803" s="338"/>
      <c r="AK803" s="338"/>
      <c r="AL803" s="338"/>
      <c r="AM803" s="338"/>
      <c r="AN803" s="338"/>
      <c r="AO803" s="338"/>
      <c r="AP803" s="338"/>
      <c r="AQ803" s="338"/>
      <c r="AR803" s="338"/>
      <c r="AS803" s="338"/>
      <c r="AT803" s="338"/>
      <c r="AU803" s="338"/>
      <c r="AV803" s="338"/>
      <c r="AW803" s="338"/>
      <c r="AX803" s="338"/>
      <c r="AY803" s="338"/>
      <c r="AZ803" s="338"/>
      <c r="BA803" s="338"/>
      <c r="BB803" s="338"/>
      <c r="BC803" s="338"/>
      <c r="BD803" s="338"/>
      <c r="BE803" s="338"/>
      <c r="BF803" s="338"/>
      <c r="BG803" s="338"/>
      <c r="BH803" s="338"/>
      <c r="BI803" s="338"/>
      <c r="BJ803" s="338"/>
      <c r="BK803" s="338"/>
      <c r="BL803" s="338"/>
      <c r="BM803" s="338"/>
      <c r="BN803" s="338"/>
      <c r="BO803" s="338"/>
      <c r="BP803" s="338"/>
      <c r="BQ803" s="338"/>
      <c r="BR803" s="338"/>
      <c r="BS803" s="338"/>
      <c r="BT803" s="338"/>
      <c r="BU803" s="338"/>
      <c r="BV803" s="338"/>
      <c r="BW803" s="338"/>
      <c r="BX803" s="338"/>
      <c r="BY803" s="338"/>
      <c r="BZ803" s="338"/>
      <c r="CA803" s="338"/>
      <c r="CB803" s="338"/>
      <c r="CC803" s="338"/>
      <c r="CD803" s="338"/>
      <c r="CE803" s="338"/>
      <c r="CF803" s="338"/>
      <c r="CG803" s="338"/>
      <c r="CH803" s="338"/>
      <c r="CI803" s="338"/>
      <c r="CJ803" s="338"/>
      <c r="CK803" s="338"/>
      <c r="CL803" s="338"/>
      <c r="CM803" s="338"/>
      <c r="CN803" s="338"/>
      <c r="CO803" s="338"/>
      <c r="CP803" s="338"/>
      <c r="CQ803" s="338"/>
    </row>
    <row r="804" spans="1:95" ht="38.25">
      <c r="A804" s="370" t="s">
        <v>1882</v>
      </c>
      <c r="B804" s="394" t="s">
        <v>1869</v>
      </c>
      <c r="C804" s="373">
        <v>13000000</v>
      </c>
      <c r="D804" s="373">
        <v>13000000</v>
      </c>
      <c r="E804" s="373">
        <v>180333</v>
      </c>
    </row>
    <row r="805" spans="1:95">
      <c r="A805" s="370" t="s">
        <v>1491</v>
      </c>
      <c r="B805" s="394">
        <v>71</v>
      </c>
      <c r="C805" s="373">
        <f>C658</f>
        <v>4306000</v>
      </c>
      <c r="D805" s="373">
        <f>D658</f>
        <v>5974000</v>
      </c>
      <c r="E805" s="373">
        <f>E658</f>
        <v>1325957</v>
      </c>
    </row>
    <row r="806" spans="1:95">
      <c r="A806" s="370"/>
      <c r="B806" s="394">
        <v>85</v>
      </c>
      <c r="C806" s="373">
        <v>0</v>
      </c>
      <c r="D806" s="373">
        <v>-316000</v>
      </c>
      <c r="E806" s="373">
        <v>-315648</v>
      </c>
    </row>
    <row r="807" spans="1:95" hidden="1">
      <c r="A807" s="372" t="s">
        <v>1598</v>
      </c>
      <c r="B807" s="372" t="s">
        <v>1599</v>
      </c>
      <c r="C807" s="373"/>
      <c r="D807" s="373"/>
      <c r="E807" s="373">
        <v>0</v>
      </c>
    </row>
    <row r="808" spans="1:95" hidden="1">
      <c r="A808" s="372" t="s">
        <v>1600</v>
      </c>
      <c r="B808" s="372" t="s">
        <v>1601</v>
      </c>
      <c r="C808" s="373"/>
      <c r="D808" s="373"/>
      <c r="E808" s="373">
        <v>0</v>
      </c>
    </row>
    <row r="809" spans="1:95" hidden="1">
      <c r="A809" s="372" t="s">
        <v>1602</v>
      </c>
      <c r="B809" s="372" t="s">
        <v>1603</v>
      </c>
      <c r="C809" s="373"/>
      <c r="D809" s="373"/>
      <c r="E809" s="373">
        <v>0</v>
      </c>
    </row>
    <row r="810" spans="1:95" hidden="1">
      <c r="A810" s="372" t="s">
        <v>1604</v>
      </c>
      <c r="B810" s="372" t="s">
        <v>1605</v>
      </c>
      <c r="C810" s="373"/>
      <c r="D810" s="373"/>
      <c r="E810" s="373">
        <v>0</v>
      </c>
    </row>
    <row r="811" spans="1:95" hidden="1">
      <c r="A811" s="372" t="s">
        <v>1606</v>
      </c>
      <c r="B811" s="372" t="s">
        <v>1607</v>
      </c>
      <c r="C811" s="373"/>
      <c r="D811" s="373"/>
      <c r="E811" s="373">
        <v>0</v>
      </c>
    </row>
    <row r="812" spans="1:95" hidden="1">
      <c r="A812" s="372" t="s">
        <v>1608</v>
      </c>
      <c r="B812" s="372" t="s">
        <v>1609</v>
      </c>
      <c r="C812" s="373"/>
      <c r="D812" s="373"/>
      <c r="E812" s="373">
        <v>0</v>
      </c>
    </row>
    <row r="813" spans="1:95" hidden="1">
      <c r="A813" s="372" t="s">
        <v>1610</v>
      </c>
      <c r="B813" s="372" t="s">
        <v>1611</v>
      </c>
      <c r="C813" s="373"/>
      <c r="D813" s="373"/>
      <c r="E813" s="373">
        <v>0</v>
      </c>
    </row>
    <row r="814" spans="1:95" hidden="1">
      <c r="A814" s="372" t="s">
        <v>1612</v>
      </c>
      <c r="B814" s="372" t="s">
        <v>1613</v>
      </c>
      <c r="C814" s="373"/>
      <c r="D814" s="373"/>
      <c r="E814" s="373">
        <v>0</v>
      </c>
    </row>
    <row r="815" spans="1:95" hidden="1">
      <c r="A815" s="372" t="s">
        <v>1542</v>
      </c>
      <c r="B815" s="372" t="s">
        <v>1614</v>
      </c>
      <c r="C815" s="373"/>
      <c r="D815" s="373"/>
      <c r="E815" s="373">
        <v>0</v>
      </c>
    </row>
    <row r="816" spans="1:95" hidden="1">
      <c r="A816" s="372" t="s">
        <v>1615</v>
      </c>
      <c r="B816" s="372" t="s">
        <v>1616</v>
      </c>
      <c r="C816" s="373"/>
      <c r="D816" s="373"/>
      <c r="E816" s="373">
        <v>0</v>
      </c>
    </row>
    <row r="817" spans="1:89" hidden="1">
      <c r="A817" s="372" t="s">
        <v>1617</v>
      </c>
      <c r="B817" s="372" t="s">
        <v>1481</v>
      </c>
      <c r="C817" s="373"/>
      <c r="D817" s="373"/>
      <c r="E817" s="373">
        <v>0</v>
      </c>
      <c r="F817" s="344"/>
      <c r="G817" s="344"/>
      <c r="H817" s="344"/>
      <c r="I817" s="344"/>
      <c r="J817" s="344"/>
      <c r="K817" s="344"/>
      <c r="L817" s="344"/>
      <c r="M817" s="344"/>
      <c r="N817" s="344"/>
      <c r="O817" s="344"/>
      <c r="P817" s="344"/>
      <c r="Q817" s="344"/>
      <c r="R817" s="344"/>
      <c r="S817" s="344"/>
      <c r="T817" s="344"/>
      <c r="U817" s="344"/>
      <c r="V817" s="344"/>
      <c r="W817" s="344"/>
      <c r="X817" s="344"/>
      <c r="Y817" s="344"/>
      <c r="Z817" s="344"/>
      <c r="AA817" s="344"/>
      <c r="AB817" s="344"/>
      <c r="AC817" s="344"/>
      <c r="AD817" s="344"/>
      <c r="AE817" s="344"/>
      <c r="AF817" s="344"/>
      <c r="AG817" s="344"/>
      <c r="AH817" s="344"/>
      <c r="AI817" s="344"/>
      <c r="AJ817" s="344"/>
      <c r="AK817" s="344"/>
      <c r="AL817" s="344"/>
      <c r="AM817" s="344"/>
      <c r="AN817" s="344"/>
      <c r="AO817" s="344"/>
      <c r="AP817" s="344"/>
      <c r="AQ817" s="344"/>
      <c r="AR817" s="344"/>
      <c r="AS817" s="344"/>
      <c r="AT817" s="344"/>
      <c r="AU817" s="344"/>
      <c r="AV817" s="344"/>
      <c r="AW817" s="344"/>
      <c r="AX817" s="344"/>
      <c r="AY817" s="344"/>
      <c r="AZ817" s="344"/>
      <c r="BA817" s="344"/>
      <c r="BB817" s="344"/>
      <c r="BC817" s="344"/>
      <c r="BD817" s="344"/>
      <c r="BE817" s="344"/>
      <c r="BF817" s="344"/>
      <c r="BG817" s="344"/>
      <c r="BH817" s="344"/>
      <c r="BI817" s="344"/>
      <c r="BJ817" s="344"/>
      <c r="BK817" s="344"/>
      <c r="BL817" s="344"/>
      <c r="BM817" s="344"/>
      <c r="BN817" s="344"/>
      <c r="BO817" s="344"/>
      <c r="BP817" s="344"/>
      <c r="BQ817" s="344"/>
      <c r="BR817" s="344"/>
      <c r="BS817" s="344"/>
      <c r="BT817" s="344"/>
      <c r="BU817" s="344"/>
      <c r="BV817" s="344"/>
      <c r="BW817" s="344"/>
      <c r="BX817" s="344"/>
      <c r="BY817" s="344"/>
      <c r="BZ817" s="344"/>
      <c r="CA817" s="344"/>
      <c r="CB817" s="344"/>
      <c r="CC817" s="344"/>
      <c r="CD817" s="344"/>
      <c r="CE817" s="344"/>
      <c r="CF817" s="344"/>
      <c r="CG817" s="344"/>
      <c r="CH817" s="344"/>
      <c r="CI817" s="344"/>
      <c r="CJ817" s="344"/>
      <c r="CK817" s="344"/>
    </row>
    <row r="818" spans="1:89" hidden="1">
      <c r="A818" s="372" t="s">
        <v>1618</v>
      </c>
      <c r="B818" s="372" t="s">
        <v>1483</v>
      </c>
      <c r="C818" s="373"/>
      <c r="D818" s="373"/>
      <c r="E818" s="373">
        <v>0</v>
      </c>
    </row>
    <row r="819" spans="1:89" hidden="1">
      <c r="A819" s="370" t="s">
        <v>1542</v>
      </c>
      <c r="B819" s="394" t="s">
        <v>1605</v>
      </c>
      <c r="C819" s="373"/>
      <c r="D819" s="373"/>
      <c r="E819" s="373"/>
    </row>
    <row r="820" spans="1:89" hidden="1">
      <c r="A820" s="370" t="s">
        <v>1543</v>
      </c>
      <c r="B820" s="394" t="s">
        <v>1579</v>
      </c>
      <c r="C820" s="373"/>
      <c r="D820" s="373"/>
      <c r="E820" s="373"/>
    </row>
    <row r="821" spans="1:89">
      <c r="A821" s="401"/>
      <c r="B821" s="402"/>
      <c r="C821" s="403"/>
      <c r="D821" s="403"/>
      <c r="E821" s="403"/>
    </row>
    <row r="822" spans="1:89">
      <c r="A822" s="233" t="s">
        <v>1900</v>
      </c>
      <c r="D822" s="234" t="s">
        <v>1626</v>
      </c>
      <c r="E822" s="234"/>
    </row>
    <row r="823" spans="1:89">
      <c r="A823" s="132" t="s">
        <v>1902</v>
      </c>
      <c r="D823" s="450" t="s">
        <v>1627</v>
      </c>
      <c r="E823" s="450"/>
      <c r="F823" s="226">
        <v>0</v>
      </c>
    </row>
    <row r="824" spans="1:89">
      <c r="A824" s="132" t="s">
        <v>1901</v>
      </c>
      <c r="D824" s="214" t="s">
        <v>184</v>
      </c>
      <c r="E824" s="350"/>
      <c r="F824" s="226">
        <v>0</v>
      </c>
    </row>
    <row r="825" spans="1:89">
      <c r="A825" s="404"/>
      <c r="B825" s="361"/>
      <c r="C825" s="362"/>
      <c r="D825" s="362"/>
      <c r="E825" s="405"/>
      <c r="F825" s="226">
        <v>0</v>
      </c>
    </row>
    <row r="826" spans="1:89" ht="11.25" customHeight="1">
      <c r="A826" s="231"/>
      <c r="D826" s="234"/>
      <c r="E826" s="234"/>
      <c r="F826" s="234"/>
      <c r="G826" s="234"/>
    </row>
    <row r="827" spans="1:89" ht="11.25" customHeight="1">
      <c r="A827" s="231"/>
      <c r="D827" s="450"/>
      <c r="E827" s="450"/>
      <c r="F827" s="234"/>
      <c r="G827" s="234"/>
    </row>
    <row r="828" spans="1:89">
      <c r="E828" s="350"/>
    </row>
    <row r="829" spans="1:89">
      <c r="E829" s="350"/>
    </row>
    <row r="830" spans="1:89">
      <c r="E830" s="350"/>
    </row>
    <row r="831" spans="1:89">
      <c r="E831" s="350"/>
    </row>
    <row r="832" spans="1:89">
      <c r="E832" s="350"/>
    </row>
    <row r="833" spans="5:5">
      <c r="E833" s="350"/>
    </row>
    <row r="834" spans="5:5">
      <c r="E834" s="350"/>
    </row>
    <row r="835" spans="5:5">
      <c r="E835" s="350"/>
    </row>
    <row r="836" spans="5:5">
      <c r="E836" s="350"/>
    </row>
    <row r="837" spans="5:5">
      <c r="E837" s="350"/>
    </row>
    <row r="838" spans="5:5">
      <c r="E838" s="350"/>
    </row>
    <row r="839" spans="5:5">
      <c r="E839" s="350"/>
    </row>
    <row r="840" spans="5:5">
      <c r="E840" s="350"/>
    </row>
    <row r="841" spans="5:5">
      <c r="E841" s="350"/>
    </row>
    <row r="842" spans="5:5">
      <c r="E842" s="350"/>
    </row>
    <row r="843" spans="5:5">
      <c r="E843" s="350"/>
    </row>
    <row r="844" spans="5:5">
      <c r="E844" s="350"/>
    </row>
    <row r="845" spans="5:5">
      <c r="E845" s="350"/>
    </row>
    <row r="846" spans="5:5">
      <c r="E846" s="350"/>
    </row>
    <row r="847" spans="5:5">
      <c r="E847" s="350"/>
    </row>
    <row r="848" spans="5:5">
      <c r="E848" s="350"/>
    </row>
    <row r="849" spans="5:5">
      <c r="E849" s="350"/>
    </row>
    <row r="850" spans="5:5">
      <c r="E850" s="350"/>
    </row>
    <row r="851" spans="5:5">
      <c r="E851" s="350"/>
    </row>
    <row r="852" spans="5:5">
      <c r="E852" s="350"/>
    </row>
    <row r="853" spans="5:5">
      <c r="E853" s="350"/>
    </row>
    <row r="854" spans="5:5">
      <c r="E854" s="350"/>
    </row>
    <row r="855" spans="5:5">
      <c r="E855" s="350"/>
    </row>
    <row r="856" spans="5:5">
      <c r="E856" s="350"/>
    </row>
    <row r="857" spans="5:5">
      <c r="E857" s="350"/>
    </row>
    <row r="858" spans="5:5">
      <c r="E858" s="350"/>
    </row>
    <row r="859" spans="5:5">
      <c r="E859" s="350"/>
    </row>
    <row r="860" spans="5:5">
      <c r="E860" s="350"/>
    </row>
    <row r="861" spans="5:5">
      <c r="E861" s="350"/>
    </row>
    <row r="862" spans="5:5">
      <c r="E862" s="350"/>
    </row>
    <row r="863" spans="5:5">
      <c r="E863" s="350"/>
    </row>
    <row r="864" spans="5:5">
      <c r="E864" s="350"/>
    </row>
    <row r="865" spans="5:5">
      <c r="E865" s="350"/>
    </row>
    <row r="866" spans="5:5">
      <c r="E866" s="350"/>
    </row>
    <row r="867" spans="5:5">
      <c r="E867" s="350"/>
    </row>
    <row r="868" spans="5:5">
      <c r="E868" s="350"/>
    </row>
    <row r="869" spans="5:5">
      <c r="E869" s="350"/>
    </row>
    <row r="870" spans="5:5">
      <c r="E870" s="350"/>
    </row>
    <row r="871" spans="5:5">
      <c r="E871" s="350"/>
    </row>
    <row r="872" spans="5:5">
      <c r="E872" s="350"/>
    </row>
    <row r="873" spans="5:5">
      <c r="E873" s="350"/>
    </row>
    <row r="874" spans="5:5">
      <c r="E874" s="350"/>
    </row>
    <row r="875" spans="5:5">
      <c r="E875" s="350"/>
    </row>
    <row r="876" spans="5:5">
      <c r="E876" s="350"/>
    </row>
    <row r="877" spans="5:5">
      <c r="E877" s="350"/>
    </row>
    <row r="878" spans="5:5">
      <c r="E878" s="350"/>
    </row>
    <row r="879" spans="5:5">
      <c r="E879" s="350"/>
    </row>
    <row r="880" spans="5:5">
      <c r="E880" s="350"/>
    </row>
    <row r="881" spans="5:5">
      <c r="E881" s="350"/>
    </row>
    <row r="882" spans="5:5">
      <c r="E882" s="350"/>
    </row>
    <row r="883" spans="5:5">
      <c r="E883" s="350"/>
    </row>
    <row r="884" spans="5:5">
      <c r="E884" s="350"/>
    </row>
    <row r="885" spans="5:5">
      <c r="E885" s="350"/>
    </row>
    <row r="886" spans="5:5">
      <c r="E886" s="350"/>
    </row>
    <row r="887" spans="5:5">
      <c r="E887" s="350"/>
    </row>
    <row r="888" spans="5:5">
      <c r="E888" s="350"/>
    </row>
    <row r="889" spans="5:5">
      <c r="E889" s="350"/>
    </row>
    <row r="890" spans="5:5">
      <c r="E890" s="350"/>
    </row>
    <row r="891" spans="5:5">
      <c r="E891" s="350"/>
    </row>
    <row r="892" spans="5:5">
      <c r="E892" s="350"/>
    </row>
    <row r="893" spans="5:5">
      <c r="E893" s="350"/>
    </row>
    <row r="894" spans="5:5">
      <c r="E894" s="350"/>
    </row>
    <row r="895" spans="5:5">
      <c r="E895" s="350"/>
    </row>
    <row r="896" spans="5:5">
      <c r="E896" s="350"/>
    </row>
    <row r="897" spans="5:5">
      <c r="E897" s="350"/>
    </row>
    <row r="898" spans="5:5">
      <c r="E898" s="350"/>
    </row>
    <row r="899" spans="5:5">
      <c r="E899" s="350"/>
    </row>
    <row r="900" spans="5:5">
      <c r="E900" s="350"/>
    </row>
    <row r="901" spans="5:5">
      <c r="E901" s="350"/>
    </row>
    <row r="902" spans="5:5">
      <c r="E902" s="350"/>
    </row>
    <row r="903" spans="5:5">
      <c r="E903" s="350"/>
    </row>
    <row r="904" spans="5:5">
      <c r="E904" s="350"/>
    </row>
    <row r="905" spans="5:5">
      <c r="E905" s="350"/>
    </row>
    <row r="906" spans="5:5">
      <c r="E906" s="350"/>
    </row>
    <row r="907" spans="5:5">
      <c r="E907" s="350"/>
    </row>
    <row r="908" spans="5:5">
      <c r="E908" s="350"/>
    </row>
    <row r="909" spans="5:5">
      <c r="E909" s="350"/>
    </row>
    <row r="910" spans="5:5">
      <c r="E910" s="350"/>
    </row>
    <row r="911" spans="5:5">
      <c r="E911" s="350"/>
    </row>
    <row r="912" spans="5:5">
      <c r="E912" s="350"/>
    </row>
    <row r="913" spans="5:5">
      <c r="E913" s="350"/>
    </row>
    <row r="914" spans="5:5">
      <c r="E914" s="350"/>
    </row>
    <row r="915" spans="5:5">
      <c r="E915" s="350"/>
    </row>
    <row r="916" spans="5:5">
      <c r="E916" s="350"/>
    </row>
    <row r="917" spans="5:5">
      <c r="E917" s="350"/>
    </row>
  </sheetData>
  <mergeCells count="4">
    <mergeCell ref="A2:E2"/>
    <mergeCell ref="A3:E3"/>
    <mergeCell ref="D827:E827"/>
    <mergeCell ref="D823:E823"/>
  </mergeCells>
  <pageMargins left="0.74803149606299213" right="0.19685039370078741" top="0.59055118110236227" bottom="0.78740157480314965" header="0.51181102362204722" footer="0.51181102362204722"/>
  <pageSetup paperSize="9" orientation="portrait" horizontalDpi="4294967294" verticalDpi="4294967294" r:id="rId1"/>
  <headerFooter alignWithMargins="0">
    <oddFooter>&amp;C&amp;P</oddFooter>
  </headerFooter>
  <legacyDrawing r:id="rId2"/>
</worksheet>
</file>

<file path=xl/worksheets/sheet11.xml><?xml version="1.0" encoding="utf-8"?>
<worksheet xmlns="http://schemas.openxmlformats.org/spreadsheetml/2006/main" xmlns:r="http://schemas.openxmlformats.org/officeDocument/2006/relationships">
  <sheetPr>
    <tabColor rgb="FF7030A0"/>
  </sheetPr>
  <dimension ref="A1:M396"/>
  <sheetViews>
    <sheetView workbookViewId="0">
      <selection activeCell="D323" sqref="D323"/>
    </sheetView>
  </sheetViews>
  <sheetFormatPr defaultColWidth="10.28515625" defaultRowHeight="12.75"/>
  <cols>
    <col min="1" max="1" width="1.42578125" style="64" customWidth="1"/>
    <col min="2" max="2" width="37.5703125" style="64" customWidth="1"/>
    <col min="3" max="3" width="13.5703125" style="64" customWidth="1"/>
    <col min="4" max="4" width="13" style="64" customWidth="1"/>
    <col min="5" max="5" width="12" style="64" customWidth="1"/>
    <col min="6" max="6" width="14.5703125" style="78" customWidth="1"/>
    <col min="7" max="7" width="12.7109375" style="64" bestFit="1" customWidth="1"/>
    <col min="8" max="253" width="9.140625" style="64" customWidth="1"/>
    <col min="254" max="254" width="1.42578125" style="64" customWidth="1"/>
    <col min="255" max="255" width="36.85546875" style="64" customWidth="1"/>
    <col min="256" max="16384" width="10.28515625" style="64"/>
  </cols>
  <sheetData>
    <row r="1" spans="1:7">
      <c r="B1" s="65" t="s">
        <v>81</v>
      </c>
      <c r="F1" s="65" t="s">
        <v>233</v>
      </c>
    </row>
    <row r="4" spans="1:7" ht="12.75" customHeight="1">
      <c r="B4" s="65"/>
      <c r="C4" s="65" t="s">
        <v>234</v>
      </c>
      <c r="D4" s="65"/>
      <c r="E4" s="65"/>
      <c r="F4" s="65"/>
    </row>
    <row r="5" spans="1:7">
      <c r="B5" s="65" t="s">
        <v>235</v>
      </c>
      <c r="C5" s="65"/>
      <c r="D5" s="65"/>
      <c r="E5" s="65"/>
      <c r="F5" s="65"/>
    </row>
    <row r="6" spans="1:7" ht="13.5" customHeight="1">
      <c r="A6" s="66"/>
      <c r="B6" s="66" t="s">
        <v>1918</v>
      </c>
      <c r="C6" s="66"/>
      <c r="D6" s="66"/>
      <c r="E6" s="66"/>
      <c r="F6" s="66"/>
    </row>
    <row r="7" spans="1:7" ht="13.5" thickBot="1">
      <c r="B7" s="66"/>
      <c r="C7" s="66"/>
      <c r="D7" s="66"/>
      <c r="E7" s="66"/>
      <c r="F7" s="66" t="s">
        <v>100</v>
      </c>
    </row>
    <row r="8" spans="1:7" s="65" customFormat="1" ht="72.75" customHeight="1" thickBot="1">
      <c r="B8" s="243" t="s">
        <v>236</v>
      </c>
      <c r="C8" s="244" t="s">
        <v>42</v>
      </c>
      <c r="D8" s="245" t="s">
        <v>1910</v>
      </c>
      <c r="E8" s="245" t="s">
        <v>1919</v>
      </c>
      <c r="F8" s="246" t="s">
        <v>1920</v>
      </c>
    </row>
    <row r="9" spans="1:7" s="67" customFormat="1" ht="26.25" thickBot="1">
      <c r="B9" s="247" t="s">
        <v>237</v>
      </c>
      <c r="C9" s="248" t="s">
        <v>238</v>
      </c>
      <c r="D9" s="249">
        <f>D10+D59+D63+D100+D98+D95</f>
        <v>138215500</v>
      </c>
      <c r="E9" s="249">
        <f>E10+E59+E63+E100+E98+E95</f>
        <v>154387000</v>
      </c>
      <c r="F9" s="249">
        <f>F10+F59+F63+F100+F98+F95</f>
        <v>135326611</v>
      </c>
      <c r="G9" s="237"/>
    </row>
    <row r="10" spans="1:7" ht="13.5" thickBot="1">
      <c r="B10" s="250" t="s">
        <v>239</v>
      </c>
      <c r="C10" s="251" t="s">
        <v>240</v>
      </c>
      <c r="D10" s="252">
        <f>D11+D18</f>
        <v>50894500</v>
      </c>
      <c r="E10" s="252">
        <f>E11+E18</f>
        <v>48960500</v>
      </c>
      <c r="F10" s="253">
        <f>F11+F18</f>
        <v>38362306</v>
      </c>
    </row>
    <row r="11" spans="1:7" ht="13.5" hidden="1" customHeight="1" thickBot="1">
      <c r="B11" s="254" t="s">
        <v>241</v>
      </c>
      <c r="C11" s="255" t="s">
        <v>242</v>
      </c>
      <c r="D11" s="256">
        <v>0</v>
      </c>
      <c r="E11" s="256">
        <v>0</v>
      </c>
      <c r="F11" s="257">
        <v>0</v>
      </c>
    </row>
    <row r="12" spans="1:7" ht="26.25" hidden="1" customHeight="1" thickBot="1">
      <c r="B12" s="254" t="s">
        <v>243</v>
      </c>
      <c r="C12" s="255" t="s">
        <v>244</v>
      </c>
      <c r="D12" s="256">
        <v>0</v>
      </c>
      <c r="E12" s="256">
        <v>0</v>
      </c>
      <c r="F12" s="257">
        <v>0</v>
      </c>
    </row>
    <row r="13" spans="1:7" ht="26.25" hidden="1" customHeight="1" thickBot="1">
      <c r="B13" s="254" t="s">
        <v>245</v>
      </c>
      <c r="C13" s="255" t="s">
        <v>246</v>
      </c>
      <c r="D13" s="256">
        <v>0</v>
      </c>
      <c r="E13" s="256">
        <v>0</v>
      </c>
      <c r="F13" s="257">
        <v>0</v>
      </c>
    </row>
    <row r="14" spans="1:7" ht="13.5" hidden="1" customHeight="1" thickBot="1">
      <c r="B14" s="254" t="s">
        <v>247</v>
      </c>
      <c r="C14" s="255" t="s">
        <v>248</v>
      </c>
      <c r="D14" s="256">
        <v>0</v>
      </c>
      <c r="E14" s="256">
        <v>0</v>
      </c>
      <c r="F14" s="257">
        <v>0</v>
      </c>
    </row>
    <row r="15" spans="1:7" ht="13.5" hidden="1" customHeight="1" thickBot="1">
      <c r="B15" s="254" t="s">
        <v>249</v>
      </c>
      <c r="C15" s="255" t="s">
        <v>250</v>
      </c>
      <c r="D15" s="256">
        <v>0</v>
      </c>
      <c r="E15" s="256">
        <v>0</v>
      </c>
      <c r="F15" s="257">
        <v>0</v>
      </c>
    </row>
    <row r="16" spans="1:7" ht="26.25" hidden="1" customHeight="1" thickBot="1">
      <c r="B16" s="254" t="s">
        <v>251</v>
      </c>
      <c r="C16" s="255" t="s">
        <v>252</v>
      </c>
      <c r="D16" s="256">
        <v>0</v>
      </c>
      <c r="E16" s="256">
        <v>0</v>
      </c>
      <c r="F16" s="257">
        <v>0</v>
      </c>
    </row>
    <row r="17" spans="2:7" ht="13.5" hidden="1" customHeight="1" thickBot="1">
      <c r="B17" s="254" t="s">
        <v>253</v>
      </c>
      <c r="C17" s="255" t="s">
        <v>254</v>
      </c>
      <c r="D17" s="256">
        <v>0</v>
      </c>
      <c r="E17" s="256">
        <v>0</v>
      </c>
      <c r="F17" s="257">
        <v>0</v>
      </c>
    </row>
    <row r="18" spans="2:7" ht="26.25" thickBot="1">
      <c r="B18" s="254" t="s">
        <v>255</v>
      </c>
      <c r="C18" s="258" t="s">
        <v>256</v>
      </c>
      <c r="D18" s="252">
        <f>D19+D27</f>
        <v>50894500</v>
      </c>
      <c r="E18" s="252">
        <f>E19+E27</f>
        <v>48960500</v>
      </c>
      <c r="F18" s="253">
        <f>F19+F27</f>
        <v>38362306</v>
      </c>
    </row>
    <row r="19" spans="2:7" ht="26.25" thickBot="1">
      <c r="B19" s="254" t="s">
        <v>257</v>
      </c>
      <c r="C19" s="258" t="s">
        <v>258</v>
      </c>
      <c r="D19" s="252">
        <f>D20+D25</f>
        <v>799850</v>
      </c>
      <c r="E19" s="252">
        <f>E20+E25</f>
        <v>811550</v>
      </c>
      <c r="F19" s="253">
        <f>F20+F25</f>
        <v>489702</v>
      </c>
    </row>
    <row r="20" spans="2:7" ht="26.25" thickBot="1">
      <c r="B20" s="254" t="s">
        <v>259</v>
      </c>
      <c r="C20" s="255" t="s">
        <v>260</v>
      </c>
      <c r="D20" s="252">
        <f>D21+D23+D24</f>
        <v>799850</v>
      </c>
      <c r="E20" s="252">
        <f>E21+E23+E24</f>
        <v>811550</v>
      </c>
      <c r="F20" s="253">
        <f>F21+F24</f>
        <v>489702</v>
      </c>
    </row>
    <row r="21" spans="2:7" ht="13.5" thickBot="1">
      <c r="B21" s="254" t="s">
        <v>261</v>
      </c>
      <c r="C21" s="255" t="s">
        <v>262</v>
      </c>
      <c r="D21" s="256">
        <f>D22</f>
        <v>789850</v>
      </c>
      <c r="E21" s="256">
        <f>E22</f>
        <v>801550</v>
      </c>
      <c r="F21" s="259">
        <f>F22</f>
        <v>489702</v>
      </c>
      <c r="G21" s="75"/>
    </row>
    <row r="22" spans="2:7" ht="26.25" thickBot="1">
      <c r="B22" s="254" t="s">
        <v>263</v>
      </c>
      <c r="C22" s="260">
        <v>30100530</v>
      </c>
      <c r="D22" s="256">
        <v>789850</v>
      </c>
      <c r="E22" s="256">
        <v>801550</v>
      </c>
      <c r="F22" s="257">
        <v>489702</v>
      </c>
    </row>
    <row r="23" spans="2:7" ht="13.5" hidden="1" thickBot="1">
      <c r="B23" s="254" t="s">
        <v>264</v>
      </c>
      <c r="C23" s="255" t="s">
        <v>265</v>
      </c>
      <c r="D23" s="256"/>
      <c r="E23" s="256"/>
      <c r="F23" s="257"/>
    </row>
    <row r="24" spans="2:7" ht="13.5" thickBot="1">
      <c r="B24" s="254" t="s">
        <v>266</v>
      </c>
      <c r="C24" s="255" t="s">
        <v>267</v>
      </c>
      <c r="D24" s="256">
        <v>10000</v>
      </c>
      <c r="E24" s="256">
        <v>10000</v>
      </c>
      <c r="F24" s="257">
        <v>0</v>
      </c>
    </row>
    <row r="25" spans="2:7" ht="13.5" hidden="1" thickBot="1">
      <c r="B25" s="254" t="s">
        <v>268</v>
      </c>
      <c r="C25" s="261">
        <v>3110</v>
      </c>
      <c r="D25" s="252">
        <f>D26</f>
        <v>0</v>
      </c>
      <c r="E25" s="252">
        <f>E26</f>
        <v>0</v>
      </c>
      <c r="F25" s="253">
        <f>F26</f>
        <v>0</v>
      </c>
    </row>
    <row r="26" spans="2:7" ht="13.5" hidden="1" thickBot="1">
      <c r="B26" s="254" t="s">
        <v>269</v>
      </c>
      <c r="C26" s="262">
        <v>311003</v>
      </c>
      <c r="D26" s="256"/>
      <c r="E26" s="256"/>
      <c r="F26" s="257"/>
    </row>
    <row r="27" spans="2:7" ht="26.25" thickBot="1">
      <c r="B27" s="254" t="s">
        <v>270</v>
      </c>
      <c r="C27" s="263" t="s">
        <v>271</v>
      </c>
      <c r="D27" s="252">
        <f>D28+D43+D45+D48+D50</f>
        <v>50094650</v>
      </c>
      <c r="E27" s="252">
        <f>E28+E43+E45+E48+E50</f>
        <v>48148950</v>
      </c>
      <c r="F27" s="253">
        <f>F28+F43+F45+F48+F50</f>
        <v>37872604</v>
      </c>
    </row>
    <row r="28" spans="2:7" ht="69.75" customHeight="1" thickBot="1">
      <c r="B28" s="254" t="s">
        <v>272</v>
      </c>
      <c r="C28" s="251" t="s">
        <v>273</v>
      </c>
      <c r="D28" s="252">
        <f>SUM(D29:D47)</f>
        <v>48833030</v>
      </c>
      <c r="E28" s="252">
        <f>SUM(E29:E47)</f>
        <v>46336330</v>
      </c>
      <c r="F28" s="252">
        <f>SUM(F29:F47)</f>
        <v>36578181</v>
      </c>
    </row>
    <row r="29" spans="2:7" ht="13.5" thickBot="1">
      <c r="B29" s="254" t="s">
        <v>274</v>
      </c>
      <c r="C29" s="255" t="s">
        <v>275</v>
      </c>
      <c r="D29" s="256">
        <v>5673180</v>
      </c>
      <c r="E29" s="256">
        <v>5351180</v>
      </c>
      <c r="F29" s="257">
        <v>4091119</v>
      </c>
    </row>
    <row r="30" spans="2:7" ht="13.5" thickBot="1">
      <c r="B30" s="254" t="s">
        <v>276</v>
      </c>
      <c r="C30" s="260">
        <v>331008</v>
      </c>
      <c r="D30" s="256">
        <v>5068000</v>
      </c>
      <c r="E30" s="256">
        <v>5068000</v>
      </c>
      <c r="F30" s="257">
        <v>4998078</v>
      </c>
    </row>
    <row r="31" spans="2:7" ht="13.5" hidden="1" thickBot="1">
      <c r="B31" s="254" t="s">
        <v>277</v>
      </c>
      <c r="C31" s="260">
        <v>331009</v>
      </c>
      <c r="D31" s="256"/>
      <c r="E31" s="256"/>
      <c r="F31" s="257"/>
    </row>
    <row r="32" spans="2:7" ht="26.25" hidden="1" thickBot="1">
      <c r="B32" s="254" t="s">
        <v>278</v>
      </c>
      <c r="C32" s="255" t="s">
        <v>279</v>
      </c>
      <c r="D32" s="256"/>
      <c r="E32" s="256"/>
      <c r="F32" s="257"/>
    </row>
    <row r="33" spans="2:6" ht="26.25" thickBot="1">
      <c r="B33" s="254" t="s">
        <v>280</v>
      </c>
      <c r="C33" s="255" t="s">
        <v>281</v>
      </c>
      <c r="D33" s="256">
        <v>1320730</v>
      </c>
      <c r="E33" s="256">
        <v>1320730</v>
      </c>
      <c r="F33" s="257">
        <v>890049</v>
      </c>
    </row>
    <row r="34" spans="2:6" ht="26.25" thickBot="1">
      <c r="B34" s="254" t="s">
        <v>282</v>
      </c>
      <c r="C34" s="255" t="s">
        <v>283</v>
      </c>
      <c r="D34" s="256">
        <v>525000</v>
      </c>
      <c r="E34" s="256">
        <v>525000</v>
      </c>
      <c r="F34" s="257">
        <v>147937</v>
      </c>
    </row>
    <row r="35" spans="2:6" ht="39" thickBot="1">
      <c r="B35" s="254" t="s">
        <v>284</v>
      </c>
      <c r="C35" s="255" t="s">
        <v>285</v>
      </c>
      <c r="D35" s="256">
        <v>16530</v>
      </c>
      <c r="E35" s="256">
        <v>16530</v>
      </c>
      <c r="F35" s="257">
        <v>12264</v>
      </c>
    </row>
    <row r="36" spans="2:6" ht="26.25" thickBot="1">
      <c r="B36" s="254" t="s">
        <v>286</v>
      </c>
      <c r="C36" s="255" t="s">
        <v>287</v>
      </c>
      <c r="D36" s="256">
        <v>200000</v>
      </c>
      <c r="E36" s="256">
        <v>200000</v>
      </c>
      <c r="F36" s="257">
        <v>331472</v>
      </c>
    </row>
    <row r="37" spans="2:6" ht="13.5" thickBot="1">
      <c r="B37" s="254" t="s">
        <v>288</v>
      </c>
      <c r="C37" s="255" t="s">
        <v>289</v>
      </c>
      <c r="D37" s="256"/>
      <c r="E37" s="256"/>
      <c r="F37" s="257"/>
    </row>
    <row r="38" spans="2:6" ht="26.25" thickBot="1">
      <c r="B38" s="254" t="s">
        <v>290</v>
      </c>
      <c r="C38" s="255" t="s">
        <v>291</v>
      </c>
      <c r="D38" s="256">
        <v>29044000</v>
      </c>
      <c r="E38" s="256">
        <v>26784000</v>
      </c>
      <c r="F38" s="257">
        <v>20164004</v>
      </c>
    </row>
    <row r="39" spans="2:6" ht="39" thickBot="1">
      <c r="B39" s="254" t="s">
        <v>292</v>
      </c>
      <c r="C39" s="255" t="s">
        <v>293</v>
      </c>
      <c r="D39" s="256">
        <v>4421000</v>
      </c>
      <c r="E39" s="256">
        <v>4421000</v>
      </c>
      <c r="F39" s="257">
        <v>3565917</v>
      </c>
    </row>
    <row r="40" spans="2:6" ht="51.75" hidden="1" thickBot="1">
      <c r="B40" s="254" t="s">
        <v>294</v>
      </c>
      <c r="C40" s="255" t="s">
        <v>295</v>
      </c>
      <c r="D40" s="256"/>
      <c r="E40" s="256"/>
      <c r="F40" s="257"/>
    </row>
    <row r="41" spans="2:6" ht="26.25" hidden="1" thickBot="1">
      <c r="B41" s="254" t="s">
        <v>296</v>
      </c>
      <c r="C41" s="255" t="s">
        <v>297</v>
      </c>
      <c r="D41" s="256"/>
      <c r="E41" s="255"/>
      <c r="F41" s="257"/>
    </row>
    <row r="42" spans="2:6" ht="26.25" thickBot="1">
      <c r="B42" s="254" t="s">
        <v>298</v>
      </c>
      <c r="C42" s="255" t="s">
        <v>299</v>
      </c>
      <c r="D42" s="256">
        <v>2564590</v>
      </c>
      <c r="E42" s="256">
        <v>2649890</v>
      </c>
      <c r="F42" s="257">
        <v>2377341</v>
      </c>
    </row>
    <row r="43" spans="2:6" ht="25.5" hidden="1" customHeight="1">
      <c r="B43" s="254" t="s">
        <v>300</v>
      </c>
      <c r="C43" s="251" t="s">
        <v>301</v>
      </c>
      <c r="D43" s="252"/>
      <c r="E43" s="252"/>
      <c r="F43" s="253"/>
    </row>
    <row r="44" spans="2:6" ht="25.5" hidden="1" customHeight="1">
      <c r="B44" s="254" t="s">
        <v>302</v>
      </c>
      <c r="C44" s="255" t="s">
        <v>303</v>
      </c>
      <c r="D44" s="256">
        <v>0</v>
      </c>
      <c r="E44" s="256">
        <v>0</v>
      </c>
      <c r="F44" s="257">
        <v>0</v>
      </c>
    </row>
    <row r="45" spans="2:6" ht="25.5" hidden="1" customHeight="1">
      <c r="B45" s="254" t="s">
        <v>304</v>
      </c>
      <c r="C45" s="251" t="s">
        <v>305</v>
      </c>
      <c r="D45" s="252">
        <f>SUM(D46:D47)</f>
        <v>0</v>
      </c>
      <c r="E45" s="252">
        <f>SUM(E46:E47)</f>
        <v>0</v>
      </c>
      <c r="F45" s="253">
        <f>SUM(F46:F47)</f>
        <v>0</v>
      </c>
    </row>
    <row r="46" spans="2:6" ht="25.5" hidden="1" customHeight="1">
      <c r="B46" s="254" t="s">
        <v>306</v>
      </c>
      <c r="C46" s="255" t="s">
        <v>307</v>
      </c>
      <c r="D46" s="256">
        <v>0</v>
      </c>
      <c r="E46" s="256">
        <v>0</v>
      </c>
      <c r="F46" s="257">
        <v>0</v>
      </c>
    </row>
    <row r="47" spans="2:6" ht="12.75" hidden="1" customHeight="1">
      <c r="B47" s="254" t="s">
        <v>308</v>
      </c>
      <c r="C47" s="255" t="s">
        <v>309</v>
      </c>
      <c r="D47" s="256">
        <v>0</v>
      </c>
      <c r="E47" s="256">
        <v>0</v>
      </c>
      <c r="F47" s="257">
        <v>0</v>
      </c>
    </row>
    <row r="48" spans="2:6" ht="13.5" thickBot="1">
      <c r="B48" s="254" t="s">
        <v>310</v>
      </c>
      <c r="C48" s="251" t="s">
        <v>311</v>
      </c>
      <c r="D48" s="252">
        <f>D49</f>
        <v>1181600</v>
      </c>
      <c r="E48" s="252">
        <f>E49</f>
        <v>1283090</v>
      </c>
      <c r="F48" s="253">
        <f>F49</f>
        <v>777898</v>
      </c>
    </row>
    <row r="49" spans="2:6" ht="13.5" thickBot="1">
      <c r="B49" s="254" t="s">
        <v>312</v>
      </c>
      <c r="C49" s="255" t="s">
        <v>313</v>
      </c>
      <c r="D49" s="256">
        <v>1181600</v>
      </c>
      <c r="E49" s="256">
        <v>1283090</v>
      </c>
      <c r="F49" s="257">
        <v>777898</v>
      </c>
    </row>
    <row r="50" spans="2:6" ht="39" thickBot="1">
      <c r="B50" s="254" t="s">
        <v>314</v>
      </c>
      <c r="C50" s="251" t="s">
        <v>315</v>
      </c>
      <c r="D50" s="252">
        <f>SUM(D51:D54)</f>
        <v>80020</v>
      </c>
      <c r="E50" s="252">
        <f>SUM(E51:E54)</f>
        <v>529530</v>
      </c>
      <c r="F50" s="252">
        <f>SUM(F51:F54)</f>
        <v>516525</v>
      </c>
    </row>
    <row r="51" spans="2:6" ht="13.5" thickBot="1">
      <c r="B51" s="254" t="s">
        <v>316</v>
      </c>
      <c r="C51" s="255" t="s">
        <v>317</v>
      </c>
      <c r="D51" s="256">
        <v>70020</v>
      </c>
      <c r="E51" s="256">
        <v>519530</v>
      </c>
      <c r="F51" s="257">
        <v>516525</v>
      </c>
    </row>
    <row r="52" spans="2:6" ht="39" thickBot="1">
      <c r="B52" s="254" t="s">
        <v>318</v>
      </c>
      <c r="C52" s="255" t="s">
        <v>319</v>
      </c>
      <c r="D52" s="256">
        <v>-3720000</v>
      </c>
      <c r="E52" s="256">
        <v>-3726000</v>
      </c>
      <c r="F52" s="257">
        <v>-2438268</v>
      </c>
    </row>
    <row r="53" spans="2:6" ht="13.5" thickBot="1">
      <c r="B53" s="254" t="s">
        <v>320</v>
      </c>
      <c r="C53" s="255" t="s">
        <v>321</v>
      </c>
      <c r="D53" s="256">
        <v>3720000</v>
      </c>
      <c r="E53" s="256">
        <v>3726000</v>
      </c>
      <c r="F53" s="257">
        <v>2438268</v>
      </c>
    </row>
    <row r="54" spans="2:6" ht="13.5" thickBot="1">
      <c r="B54" s="254" t="s">
        <v>322</v>
      </c>
      <c r="C54" s="255" t="s">
        <v>323</v>
      </c>
      <c r="D54" s="256">
        <v>10000</v>
      </c>
      <c r="E54" s="256">
        <v>10000</v>
      </c>
      <c r="F54" s="257">
        <v>0</v>
      </c>
    </row>
    <row r="55" spans="2:6" ht="13.5" thickBot="1">
      <c r="B55" s="254" t="s">
        <v>324</v>
      </c>
      <c r="C55" s="251" t="s">
        <v>325</v>
      </c>
      <c r="D55" s="252">
        <f>D56</f>
        <v>0</v>
      </c>
      <c r="E55" s="252">
        <f>E56</f>
        <v>0</v>
      </c>
      <c r="F55" s="252">
        <f>F56</f>
        <v>0</v>
      </c>
    </row>
    <row r="56" spans="2:6" ht="26.25" hidden="1" customHeight="1" thickBot="1">
      <c r="B56" s="254" t="s">
        <v>326</v>
      </c>
      <c r="C56" s="251" t="s">
        <v>327</v>
      </c>
      <c r="D56" s="252">
        <f>SUM(D57:D58)</f>
        <v>0</v>
      </c>
      <c r="E56" s="252">
        <f>SUM(E57:E58)</f>
        <v>0</v>
      </c>
      <c r="F56" s="252">
        <f>SUM(F57:F58)</f>
        <v>0</v>
      </c>
    </row>
    <row r="57" spans="2:6" ht="26.25" hidden="1" customHeight="1" thickBot="1">
      <c r="B57" s="254" t="s">
        <v>328</v>
      </c>
      <c r="C57" s="255" t="s">
        <v>329</v>
      </c>
      <c r="D57" s="256">
        <v>0</v>
      </c>
      <c r="E57" s="256">
        <v>0</v>
      </c>
      <c r="F57" s="264">
        <v>0</v>
      </c>
    </row>
    <row r="58" spans="2:6" ht="13.5" hidden="1" customHeight="1" thickBot="1">
      <c r="B58" s="254" t="s">
        <v>330</v>
      </c>
      <c r="C58" s="255" t="s">
        <v>331</v>
      </c>
      <c r="D58" s="256">
        <v>0</v>
      </c>
      <c r="E58" s="256">
        <v>0</v>
      </c>
      <c r="F58" s="264">
        <v>0</v>
      </c>
    </row>
    <row r="59" spans="2:6" ht="26.25" hidden="1" thickBot="1">
      <c r="B59" s="254" t="s">
        <v>332</v>
      </c>
      <c r="C59" s="261">
        <v>4010</v>
      </c>
      <c r="D59" s="252"/>
      <c r="E59" s="252"/>
      <c r="F59" s="252">
        <f>F60</f>
        <v>0</v>
      </c>
    </row>
    <row r="60" spans="2:6" ht="39" hidden="1" thickBot="1">
      <c r="B60" s="254" t="s">
        <v>333</v>
      </c>
      <c r="C60" s="260">
        <v>401015</v>
      </c>
      <c r="D60" s="256"/>
      <c r="E60" s="256"/>
      <c r="F60" s="264">
        <f>F61+F62</f>
        <v>0</v>
      </c>
    </row>
    <row r="61" spans="2:6" ht="39" hidden="1" customHeight="1" thickBot="1">
      <c r="B61" s="254" t="s">
        <v>334</v>
      </c>
      <c r="C61" s="260">
        <v>40101501</v>
      </c>
      <c r="D61" s="256"/>
      <c r="E61" s="256"/>
      <c r="F61" s="264"/>
    </row>
    <row r="62" spans="2:6" ht="39" hidden="1" customHeight="1" thickBot="1">
      <c r="B62" s="250" t="s">
        <v>335</v>
      </c>
      <c r="C62" s="260">
        <v>40101502</v>
      </c>
      <c r="D62" s="256"/>
      <c r="E62" s="256"/>
      <c r="F62" s="264"/>
    </row>
    <row r="63" spans="2:6" ht="13.5" thickBot="1">
      <c r="B63" s="254" t="s">
        <v>336</v>
      </c>
      <c r="C63" s="258" t="s">
        <v>116</v>
      </c>
      <c r="D63" s="252">
        <f>D64</f>
        <v>87321000</v>
      </c>
      <c r="E63" s="252">
        <f>E64</f>
        <v>105426500</v>
      </c>
      <c r="F63" s="252">
        <f>F64</f>
        <v>96964305</v>
      </c>
    </row>
    <row r="64" spans="2:6" ht="39" thickBot="1">
      <c r="B64" s="254" t="s">
        <v>337</v>
      </c>
      <c r="C64" s="251" t="s">
        <v>338</v>
      </c>
      <c r="D64" s="252">
        <f>D65+D72+D70</f>
        <v>87321000</v>
      </c>
      <c r="E64" s="252">
        <f>E65+E72+E70</f>
        <v>105426500</v>
      </c>
      <c r="F64" s="252">
        <f>F65+F72+F70</f>
        <v>96964305</v>
      </c>
    </row>
    <row r="65" spans="2:7" ht="26.25" hidden="1" thickBot="1">
      <c r="B65" s="254" t="s">
        <v>339</v>
      </c>
      <c r="C65" s="251" t="s">
        <v>340</v>
      </c>
      <c r="D65" s="252">
        <f>SUM(D66:D69)</f>
        <v>0</v>
      </c>
      <c r="E65" s="252">
        <f>SUM(E66:E69)</f>
        <v>0</v>
      </c>
      <c r="F65" s="252">
        <f>SUM(F66:F69)</f>
        <v>0</v>
      </c>
    </row>
    <row r="66" spans="2:7" ht="25.5" hidden="1" customHeight="1">
      <c r="B66" s="254" t="s">
        <v>341</v>
      </c>
      <c r="C66" s="255" t="s">
        <v>342</v>
      </c>
      <c r="D66" s="256">
        <v>0</v>
      </c>
      <c r="E66" s="256">
        <v>0</v>
      </c>
      <c r="F66" s="264">
        <v>0</v>
      </c>
    </row>
    <row r="67" spans="2:7" ht="51" hidden="1" customHeight="1">
      <c r="B67" s="254" t="s">
        <v>343</v>
      </c>
      <c r="C67" s="255" t="s">
        <v>344</v>
      </c>
      <c r="D67" s="256">
        <v>0</v>
      </c>
      <c r="E67" s="256">
        <v>0</v>
      </c>
      <c r="F67" s="264">
        <v>0</v>
      </c>
    </row>
    <row r="68" spans="2:7" ht="51" hidden="1" customHeight="1">
      <c r="B68" s="254" t="s">
        <v>345</v>
      </c>
      <c r="C68" s="255" t="s">
        <v>346</v>
      </c>
      <c r="D68" s="256">
        <v>0</v>
      </c>
      <c r="E68" s="256">
        <v>0</v>
      </c>
      <c r="F68" s="264">
        <v>0</v>
      </c>
    </row>
    <row r="69" spans="2:7" ht="39" hidden="1" customHeight="1" thickBot="1">
      <c r="B69" s="254" t="s">
        <v>347</v>
      </c>
      <c r="C69" s="260">
        <v>421081</v>
      </c>
      <c r="D69" s="256">
        <v>0</v>
      </c>
      <c r="E69" s="256">
        <v>0</v>
      </c>
      <c r="F69" s="264">
        <v>0</v>
      </c>
    </row>
    <row r="70" spans="2:7" ht="39" customHeight="1" thickBot="1">
      <c r="B70" s="254" t="s">
        <v>1886</v>
      </c>
      <c r="C70" s="260">
        <v>42.1</v>
      </c>
      <c r="D70" s="256">
        <f>D71</f>
        <v>17405000</v>
      </c>
      <c r="E70" s="256">
        <f>E71</f>
        <v>0</v>
      </c>
      <c r="F70" s="256">
        <f>F71</f>
        <v>0</v>
      </c>
    </row>
    <row r="71" spans="2:7" ht="90.75" customHeight="1" thickBot="1">
      <c r="B71" s="354" t="s">
        <v>1922</v>
      </c>
      <c r="C71" s="260" t="s">
        <v>1921</v>
      </c>
      <c r="D71" s="256">
        <v>17405000</v>
      </c>
      <c r="E71" s="256">
        <v>0</v>
      </c>
      <c r="F71" s="264">
        <v>0</v>
      </c>
    </row>
    <row r="72" spans="2:7" ht="51.75" thickBot="1">
      <c r="B72" s="254" t="s">
        <v>348</v>
      </c>
      <c r="C72" s="251" t="s">
        <v>349</v>
      </c>
      <c r="D72" s="252">
        <f>D73+D74+D85+D86+D89+D90+D93</f>
        <v>69916000</v>
      </c>
      <c r="E72" s="252">
        <f>E73+E74+E85+E86+E89+E90+E93</f>
        <v>105426500</v>
      </c>
      <c r="F72" s="252">
        <f>F73+F74+F85+F86+F89+F90+F93</f>
        <v>96964305</v>
      </c>
      <c r="G72" s="75"/>
    </row>
    <row r="73" spans="2:7" ht="13.5" thickBot="1">
      <c r="B73" s="254" t="s">
        <v>350</v>
      </c>
      <c r="C73" s="255" t="s">
        <v>351</v>
      </c>
      <c r="D73" s="256">
        <v>42289000</v>
      </c>
      <c r="E73" s="256">
        <v>76323000</v>
      </c>
      <c r="F73" s="257">
        <v>69775826</v>
      </c>
    </row>
    <row r="74" spans="2:7" ht="39" thickBot="1">
      <c r="B74" s="254" t="s">
        <v>352</v>
      </c>
      <c r="C74" s="255" t="s">
        <v>353</v>
      </c>
      <c r="D74" s="256">
        <v>422500</v>
      </c>
      <c r="E74" s="256">
        <v>1422500</v>
      </c>
      <c r="F74" s="257">
        <v>655150</v>
      </c>
    </row>
    <row r="75" spans="2:7" ht="39" hidden="1" thickBot="1">
      <c r="B75" s="254" t="s">
        <v>354</v>
      </c>
      <c r="C75" s="255" t="s">
        <v>355</v>
      </c>
      <c r="D75" s="256">
        <v>0</v>
      </c>
      <c r="E75" s="256">
        <v>0</v>
      </c>
      <c r="F75" s="257">
        <v>0</v>
      </c>
    </row>
    <row r="76" spans="2:7" ht="25.5" hidden="1" customHeight="1" thickBot="1">
      <c r="B76" s="254" t="s">
        <v>356</v>
      </c>
      <c r="C76" s="255" t="s">
        <v>357</v>
      </c>
      <c r="D76" s="256"/>
      <c r="E76" s="256"/>
      <c r="F76" s="257"/>
    </row>
    <row r="77" spans="2:7" ht="51" hidden="1" customHeight="1" thickBot="1">
      <c r="B77" s="254" t="s">
        <v>358</v>
      </c>
      <c r="C77" s="255" t="s">
        <v>359</v>
      </c>
      <c r="D77" s="256">
        <f>D78</f>
        <v>0</v>
      </c>
      <c r="E77" s="256"/>
      <c r="F77" s="256"/>
      <c r="G77" s="75"/>
    </row>
    <row r="78" spans="2:7" ht="51" hidden="1" customHeight="1" thickBot="1">
      <c r="B78" s="254" t="s">
        <v>360</v>
      </c>
      <c r="C78" s="255" t="s">
        <v>361</v>
      </c>
      <c r="D78" s="256">
        <v>0</v>
      </c>
      <c r="E78" s="256"/>
      <c r="F78" s="257"/>
    </row>
    <row r="79" spans="2:7" ht="38.25" hidden="1" customHeight="1">
      <c r="B79" s="254" t="s">
        <v>362</v>
      </c>
      <c r="C79" s="255" t="s">
        <v>363</v>
      </c>
      <c r="D79" s="256"/>
      <c r="E79" s="256"/>
      <c r="F79" s="257"/>
    </row>
    <row r="80" spans="2:7" ht="38.25" hidden="1" customHeight="1">
      <c r="B80" s="254" t="s">
        <v>364</v>
      </c>
      <c r="C80" s="255" t="s">
        <v>365</v>
      </c>
      <c r="D80" s="256"/>
      <c r="E80" s="256"/>
      <c r="F80" s="257"/>
    </row>
    <row r="81" spans="2:7" ht="51" hidden="1" customHeight="1">
      <c r="B81" s="254" t="s">
        <v>366</v>
      </c>
      <c r="C81" s="255" t="s">
        <v>367</v>
      </c>
      <c r="D81" s="256"/>
      <c r="E81" s="256"/>
      <c r="F81" s="257"/>
    </row>
    <row r="82" spans="2:7" ht="63.75" hidden="1" customHeight="1">
      <c r="B82" s="254" t="s">
        <v>368</v>
      </c>
      <c r="C82" s="255" t="s">
        <v>369</v>
      </c>
      <c r="D82" s="256"/>
      <c r="E82" s="256"/>
      <c r="F82" s="257"/>
    </row>
    <row r="83" spans="2:7" ht="38.25" hidden="1" customHeight="1">
      <c r="B83" s="254" t="s">
        <v>370</v>
      </c>
      <c r="C83" s="255" t="s">
        <v>371</v>
      </c>
      <c r="D83" s="256"/>
      <c r="E83" s="256"/>
      <c r="F83" s="257"/>
    </row>
    <row r="84" spans="2:7" ht="38.25" hidden="1" customHeight="1">
      <c r="B84" s="254" t="s">
        <v>372</v>
      </c>
      <c r="C84" s="255" t="s">
        <v>373</v>
      </c>
      <c r="D84" s="256"/>
      <c r="E84" s="256"/>
      <c r="F84" s="257"/>
    </row>
    <row r="85" spans="2:7" ht="38.25" customHeight="1" thickBot="1">
      <c r="B85" s="254" t="s">
        <v>1888</v>
      </c>
      <c r="C85" s="255">
        <v>431014</v>
      </c>
      <c r="D85" s="256">
        <v>227500</v>
      </c>
      <c r="E85" s="256">
        <v>348000</v>
      </c>
      <c r="F85" s="257">
        <v>250977</v>
      </c>
    </row>
    <row r="86" spans="2:7" ht="38.25" customHeight="1" thickBot="1">
      <c r="B86" s="254" t="s">
        <v>1889</v>
      </c>
      <c r="C86" s="255">
        <v>431016</v>
      </c>
      <c r="D86" s="256">
        <v>1350000</v>
      </c>
      <c r="E86" s="256">
        <v>1350000</v>
      </c>
      <c r="F86" s="257">
        <v>1198000</v>
      </c>
    </row>
    <row r="87" spans="2:7" ht="51.75" customHeight="1" thickBot="1">
      <c r="B87" s="254" t="s">
        <v>360</v>
      </c>
      <c r="C87" s="255">
        <v>43101601</v>
      </c>
      <c r="D87" s="256">
        <v>0</v>
      </c>
      <c r="E87" s="256">
        <v>1350000</v>
      </c>
      <c r="F87" s="257">
        <v>1198000</v>
      </c>
    </row>
    <row r="88" spans="2:7" ht="51.75" customHeight="1" thickBot="1">
      <c r="B88" s="254" t="s">
        <v>1923</v>
      </c>
      <c r="C88" s="255">
        <v>43101603</v>
      </c>
      <c r="D88" s="256">
        <v>1350000</v>
      </c>
      <c r="E88" s="256"/>
      <c r="F88" s="257">
        <v>0</v>
      </c>
    </row>
    <row r="89" spans="2:7" ht="26.25" thickBot="1">
      <c r="B89" s="254" t="s">
        <v>374</v>
      </c>
      <c r="C89" s="260">
        <v>431019</v>
      </c>
      <c r="D89" s="256">
        <v>1627000</v>
      </c>
      <c r="E89" s="256">
        <v>1983000</v>
      </c>
      <c r="F89" s="257">
        <v>559893</v>
      </c>
    </row>
    <row r="90" spans="2:7" ht="39" thickBot="1">
      <c r="B90" s="265" t="s">
        <v>375</v>
      </c>
      <c r="C90" s="260">
        <v>431033</v>
      </c>
      <c r="D90" s="256">
        <v>24000000</v>
      </c>
      <c r="E90" s="256">
        <v>24000000</v>
      </c>
      <c r="F90" s="257">
        <v>24524459</v>
      </c>
    </row>
    <row r="91" spans="2:7" ht="26.25" hidden="1" thickBot="1">
      <c r="B91" s="265" t="s">
        <v>376</v>
      </c>
      <c r="C91" s="260">
        <v>431043</v>
      </c>
      <c r="D91" s="256">
        <f>SUM(D92)</f>
        <v>0</v>
      </c>
      <c r="E91" s="256">
        <f>SUM(E92)</f>
        <v>0</v>
      </c>
      <c r="F91" s="256">
        <f>SUM(F92)</f>
        <v>0</v>
      </c>
      <c r="G91" s="75"/>
    </row>
    <row r="92" spans="2:7" ht="29.25" hidden="1" customHeight="1" thickBot="1">
      <c r="B92" s="265" t="s">
        <v>377</v>
      </c>
      <c r="C92" s="260">
        <v>43104301</v>
      </c>
      <c r="D92" s="256">
        <v>0</v>
      </c>
      <c r="E92" s="256">
        <v>0</v>
      </c>
      <c r="F92" s="257">
        <v>0</v>
      </c>
    </row>
    <row r="93" spans="2:7" ht="39" thickBot="1">
      <c r="B93" s="265" t="s">
        <v>378</v>
      </c>
      <c r="C93" s="260">
        <v>431045</v>
      </c>
      <c r="D93" s="256">
        <f>SUM(D94)</f>
        <v>0</v>
      </c>
      <c r="E93" s="256">
        <v>0</v>
      </c>
      <c r="F93" s="256">
        <v>0</v>
      </c>
      <c r="G93" s="75"/>
    </row>
    <row r="94" spans="2:7" ht="39" thickBot="1">
      <c r="B94" s="265" t="s">
        <v>1890</v>
      </c>
      <c r="C94" s="260">
        <v>43104505</v>
      </c>
      <c r="D94" s="256">
        <v>0</v>
      </c>
      <c r="E94" s="256">
        <v>0</v>
      </c>
      <c r="F94" s="257">
        <v>0</v>
      </c>
    </row>
    <row r="95" spans="2:7" ht="64.5" thickBot="1">
      <c r="B95" s="265" t="s">
        <v>1629</v>
      </c>
      <c r="C95" s="260">
        <v>4510</v>
      </c>
      <c r="D95" s="256">
        <f t="shared" ref="D95:F96" si="0">D96</f>
        <v>0</v>
      </c>
      <c r="E95" s="256">
        <f t="shared" si="0"/>
        <v>0</v>
      </c>
      <c r="F95" s="256">
        <f t="shared" si="0"/>
        <v>0</v>
      </c>
    </row>
    <row r="96" spans="2:7" ht="26.25" thickBot="1">
      <c r="B96" s="265" t="s">
        <v>1630</v>
      </c>
      <c r="C96" s="260">
        <v>451015</v>
      </c>
      <c r="D96" s="256">
        <f t="shared" si="0"/>
        <v>0</v>
      </c>
      <c r="E96" s="256">
        <f t="shared" si="0"/>
        <v>0</v>
      </c>
      <c r="F96" s="256">
        <f t="shared" si="0"/>
        <v>0</v>
      </c>
    </row>
    <row r="97" spans="2:7" ht="13.5" thickBot="1">
      <c r="B97" s="265" t="s">
        <v>1631</v>
      </c>
      <c r="C97" s="260">
        <v>45101503</v>
      </c>
      <c r="D97" s="256">
        <v>0</v>
      </c>
      <c r="E97" s="256">
        <v>0</v>
      </c>
      <c r="F97" s="257"/>
    </row>
    <row r="98" spans="2:7" ht="13.5" thickBot="1">
      <c r="B98" s="265" t="s">
        <v>379</v>
      </c>
      <c r="C98" s="260">
        <v>4610</v>
      </c>
      <c r="D98" s="256">
        <f>SUM(D99)</f>
        <v>0</v>
      </c>
      <c r="E98" s="256">
        <f>SUM(E99)</f>
        <v>0</v>
      </c>
      <c r="F98" s="256">
        <f>SUM(F99)</f>
        <v>0</v>
      </c>
      <c r="G98" s="75"/>
    </row>
    <row r="99" spans="2:7" ht="39" thickBot="1">
      <c r="B99" s="265" t="s">
        <v>380</v>
      </c>
      <c r="C99" s="260">
        <v>461004</v>
      </c>
      <c r="D99" s="256">
        <v>0</v>
      </c>
      <c r="E99" s="256">
        <v>0</v>
      </c>
      <c r="F99" s="257">
        <v>0</v>
      </c>
    </row>
    <row r="100" spans="2:7" ht="26.25" thickBot="1">
      <c r="B100" s="265" t="s">
        <v>381</v>
      </c>
      <c r="C100" s="260">
        <v>4810</v>
      </c>
      <c r="D100" s="256">
        <f>D101</f>
        <v>0</v>
      </c>
      <c r="E100" s="256">
        <f>E101</f>
        <v>0</v>
      </c>
      <c r="F100" s="256">
        <f>F101</f>
        <v>0</v>
      </c>
      <c r="G100" s="75"/>
    </row>
    <row r="101" spans="2:7" ht="63.75" customHeight="1" thickBot="1">
      <c r="B101" s="265" t="s">
        <v>382</v>
      </c>
      <c r="C101" s="260">
        <v>481001</v>
      </c>
      <c r="D101" s="256">
        <f>SUM(D102)</f>
        <v>0</v>
      </c>
      <c r="E101" s="256">
        <f>SUM(E102)</f>
        <v>0</v>
      </c>
      <c r="F101" s="256">
        <f>SUM(F102)</f>
        <v>0</v>
      </c>
    </row>
    <row r="102" spans="2:7" ht="38.25" customHeight="1" thickBot="1">
      <c r="B102" s="265" t="s">
        <v>1870</v>
      </c>
      <c r="C102" s="260">
        <v>48100102</v>
      </c>
      <c r="D102" s="256">
        <v>0</v>
      </c>
      <c r="E102" s="256">
        <v>0</v>
      </c>
      <c r="F102" s="257">
        <v>0</v>
      </c>
    </row>
    <row r="103" spans="2:7" ht="25.5" customHeight="1" thickBot="1">
      <c r="B103" s="265" t="s">
        <v>384</v>
      </c>
      <c r="C103" s="260"/>
      <c r="D103" s="266">
        <f>D9-D300</f>
        <v>-3078000</v>
      </c>
      <c r="E103" s="266">
        <f>E9-E300</f>
        <v>-3078000</v>
      </c>
      <c r="F103" s="264">
        <f>F9-F300</f>
        <v>-1617608</v>
      </c>
    </row>
    <row r="104" spans="2:7" ht="25.5" hidden="1" customHeight="1" thickBot="1">
      <c r="B104" s="254" t="s">
        <v>385</v>
      </c>
      <c r="C104" s="255" t="s">
        <v>386</v>
      </c>
      <c r="D104" s="256"/>
      <c r="E104" s="256"/>
      <c r="F104" s="264"/>
    </row>
    <row r="105" spans="2:7" ht="12.75" hidden="1" customHeight="1" thickBot="1">
      <c r="B105" s="254" t="s">
        <v>387</v>
      </c>
      <c r="C105" s="255" t="s">
        <v>388</v>
      </c>
      <c r="D105" s="256"/>
      <c r="E105" s="256"/>
      <c r="F105" s="264"/>
    </row>
    <row r="106" spans="2:7" ht="25.5" hidden="1" customHeight="1" thickBot="1">
      <c r="B106" s="254" t="s">
        <v>389</v>
      </c>
      <c r="C106" s="255" t="s">
        <v>390</v>
      </c>
      <c r="D106" s="256"/>
      <c r="E106" s="256"/>
      <c r="F106" s="264"/>
    </row>
    <row r="107" spans="2:7" ht="25.5" hidden="1" customHeight="1" thickBot="1">
      <c r="B107" s="254" t="s">
        <v>391</v>
      </c>
      <c r="C107" s="255" t="s">
        <v>392</v>
      </c>
      <c r="D107" s="256"/>
      <c r="E107" s="256"/>
      <c r="F107" s="264"/>
    </row>
    <row r="108" spans="2:7" ht="25.5" hidden="1" customHeight="1" thickBot="1">
      <c r="B108" s="254" t="s">
        <v>393</v>
      </c>
      <c r="C108" s="255" t="s">
        <v>394</v>
      </c>
      <c r="D108" s="256"/>
      <c r="E108" s="256"/>
      <c r="F108" s="264"/>
    </row>
    <row r="109" spans="2:7" ht="12.75" hidden="1" customHeight="1" thickBot="1">
      <c r="B109" s="254" t="s">
        <v>395</v>
      </c>
      <c r="C109" s="255" t="s">
        <v>396</v>
      </c>
      <c r="D109" s="256"/>
      <c r="E109" s="256"/>
      <c r="F109" s="264"/>
    </row>
    <row r="110" spans="2:7" ht="25.5" hidden="1" customHeight="1" thickBot="1">
      <c r="B110" s="254" t="s">
        <v>389</v>
      </c>
      <c r="C110" s="255" t="s">
        <v>397</v>
      </c>
      <c r="D110" s="256"/>
      <c r="E110" s="256"/>
      <c r="F110" s="264"/>
    </row>
    <row r="111" spans="2:7" ht="25.5" hidden="1" customHeight="1" thickBot="1">
      <c r="B111" s="254" t="s">
        <v>391</v>
      </c>
      <c r="C111" s="255" t="s">
        <v>398</v>
      </c>
      <c r="D111" s="256"/>
      <c r="E111" s="256"/>
      <c r="F111" s="264"/>
    </row>
    <row r="112" spans="2:7" ht="25.5" hidden="1" customHeight="1" thickBot="1">
      <c r="B112" s="254" t="s">
        <v>393</v>
      </c>
      <c r="C112" s="255" t="s">
        <v>399</v>
      </c>
      <c r="D112" s="256"/>
      <c r="E112" s="256"/>
      <c r="F112" s="264"/>
    </row>
    <row r="113" spans="2:6" ht="12.75" hidden="1" customHeight="1" thickBot="1">
      <c r="B113" s="254" t="s">
        <v>400</v>
      </c>
      <c r="C113" s="255" t="s">
        <v>401</v>
      </c>
      <c r="D113" s="256"/>
      <c r="E113" s="256"/>
      <c r="F113" s="264"/>
    </row>
    <row r="114" spans="2:6" ht="25.5" hidden="1" customHeight="1" thickBot="1">
      <c r="B114" s="254" t="s">
        <v>389</v>
      </c>
      <c r="C114" s="255" t="s">
        <v>402</v>
      </c>
      <c r="D114" s="256"/>
      <c r="E114" s="256"/>
      <c r="F114" s="264"/>
    </row>
    <row r="115" spans="2:6" ht="25.5" hidden="1" customHeight="1" thickBot="1">
      <c r="B115" s="254" t="s">
        <v>391</v>
      </c>
      <c r="C115" s="255" t="s">
        <v>403</v>
      </c>
      <c r="D115" s="256"/>
      <c r="E115" s="256"/>
      <c r="F115" s="264"/>
    </row>
    <row r="116" spans="2:6" ht="25.5" hidden="1" customHeight="1" thickBot="1">
      <c r="B116" s="254" t="s">
        <v>393</v>
      </c>
      <c r="C116" s="255" t="s">
        <v>404</v>
      </c>
      <c r="D116" s="256"/>
      <c r="E116" s="256"/>
      <c r="F116" s="264"/>
    </row>
    <row r="117" spans="2:6" ht="12.75" hidden="1" customHeight="1" thickBot="1">
      <c r="B117" s="254" t="s">
        <v>405</v>
      </c>
      <c r="C117" s="255" t="s">
        <v>406</v>
      </c>
      <c r="D117" s="256"/>
      <c r="E117" s="256"/>
      <c r="F117" s="264"/>
    </row>
    <row r="118" spans="2:6" ht="25.5" hidden="1" customHeight="1" thickBot="1">
      <c r="B118" s="254" t="s">
        <v>389</v>
      </c>
      <c r="C118" s="255" t="s">
        <v>407</v>
      </c>
      <c r="D118" s="256"/>
      <c r="E118" s="256"/>
      <c r="F118" s="264"/>
    </row>
    <row r="119" spans="2:6" ht="25.5" hidden="1" customHeight="1" thickBot="1">
      <c r="B119" s="254" t="s">
        <v>391</v>
      </c>
      <c r="C119" s="255" t="s">
        <v>408</v>
      </c>
      <c r="D119" s="256"/>
      <c r="E119" s="256"/>
      <c r="F119" s="264"/>
    </row>
    <row r="120" spans="2:6" ht="25.5" hidden="1" customHeight="1" thickBot="1">
      <c r="B120" s="254" t="s">
        <v>393</v>
      </c>
      <c r="C120" s="255" t="s">
        <v>409</v>
      </c>
      <c r="D120" s="256"/>
      <c r="E120" s="256"/>
      <c r="F120" s="264"/>
    </row>
    <row r="121" spans="2:6" ht="12.75" hidden="1" customHeight="1" thickBot="1">
      <c r="B121" s="254" t="s">
        <v>410</v>
      </c>
      <c r="C121" s="255" t="s">
        <v>411</v>
      </c>
      <c r="D121" s="256"/>
      <c r="E121" s="256"/>
      <c r="F121" s="264"/>
    </row>
    <row r="122" spans="2:6" ht="38.25" hidden="1" customHeight="1" thickBot="1">
      <c r="B122" s="254" t="s">
        <v>389</v>
      </c>
      <c r="C122" s="255" t="s">
        <v>412</v>
      </c>
      <c r="D122" s="256"/>
      <c r="E122" s="256"/>
      <c r="F122" s="264"/>
    </row>
    <row r="123" spans="2:6" ht="25.5" hidden="1" customHeight="1" thickBot="1">
      <c r="B123" s="254" t="s">
        <v>391</v>
      </c>
      <c r="C123" s="255" t="s">
        <v>413</v>
      </c>
      <c r="D123" s="256"/>
      <c r="E123" s="256"/>
      <c r="F123" s="264"/>
    </row>
    <row r="124" spans="2:6" ht="25.5" hidden="1" customHeight="1" thickBot="1">
      <c r="B124" s="254" t="s">
        <v>393</v>
      </c>
      <c r="C124" s="255" t="s">
        <v>414</v>
      </c>
      <c r="D124" s="256"/>
      <c r="E124" s="256"/>
      <c r="F124" s="264"/>
    </row>
    <row r="125" spans="2:6" ht="12.75" hidden="1" customHeight="1" thickBot="1">
      <c r="B125" s="254" t="s">
        <v>415</v>
      </c>
      <c r="C125" s="255" t="s">
        <v>416</v>
      </c>
      <c r="D125" s="256"/>
      <c r="E125" s="256"/>
      <c r="F125" s="264"/>
    </row>
    <row r="126" spans="2:6" ht="38.25" hidden="1" customHeight="1" thickBot="1">
      <c r="B126" s="254" t="s">
        <v>389</v>
      </c>
      <c r="C126" s="255" t="s">
        <v>417</v>
      </c>
      <c r="D126" s="256"/>
      <c r="E126" s="256"/>
      <c r="F126" s="264"/>
    </row>
    <row r="127" spans="2:6" ht="25.5" hidden="1" customHeight="1" thickBot="1">
      <c r="B127" s="254" t="s">
        <v>391</v>
      </c>
      <c r="C127" s="255" t="s">
        <v>418</v>
      </c>
      <c r="D127" s="256"/>
      <c r="E127" s="256"/>
      <c r="F127" s="264"/>
    </row>
    <row r="128" spans="2:6" ht="25.5" hidden="1" customHeight="1" thickBot="1">
      <c r="B128" s="254" t="s">
        <v>393</v>
      </c>
      <c r="C128" s="255" t="s">
        <v>419</v>
      </c>
      <c r="D128" s="256"/>
      <c r="E128" s="256"/>
      <c r="F128" s="264"/>
    </row>
    <row r="129" spans="2:6" ht="12.75" hidden="1" customHeight="1" thickBot="1">
      <c r="B129" s="254" t="s">
        <v>420</v>
      </c>
      <c r="C129" s="255" t="s">
        <v>421</v>
      </c>
      <c r="D129" s="256"/>
      <c r="E129" s="256"/>
      <c r="F129" s="264"/>
    </row>
    <row r="130" spans="2:6" ht="38.25" hidden="1" customHeight="1" thickBot="1">
      <c r="B130" s="254" t="s">
        <v>389</v>
      </c>
      <c r="C130" s="255" t="s">
        <v>422</v>
      </c>
      <c r="D130" s="256"/>
      <c r="E130" s="256"/>
      <c r="F130" s="264"/>
    </row>
    <row r="131" spans="2:6" ht="25.5" hidden="1" customHeight="1" thickBot="1">
      <c r="B131" s="254" t="s">
        <v>391</v>
      </c>
      <c r="C131" s="255" t="s">
        <v>423</v>
      </c>
      <c r="D131" s="256"/>
      <c r="E131" s="256"/>
      <c r="F131" s="264"/>
    </row>
    <row r="132" spans="2:6" ht="25.5" hidden="1" customHeight="1" thickBot="1">
      <c r="B132" s="254" t="s">
        <v>393</v>
      </c>
      <c r="C132" s="255" t="s">
        <v>424</v>
      </c>
      <c r="D132" s="256"/>
      <c r="E132" s="256"/>
      <c r="F132" s="264"/>
    </row>
    <row r="133" spans="2:6" ht="12.75" hidden="1" customHeight="1" thickBot="1">
      <c r="B133" s="254" t="s">
        <v>425</v>
      </c>
      <c r="C133" s="255" t="s">
        <v>426</v>
      </c>
      <c r="D133" s="256"/>
      <c r="E133" s="256"/>
      <c r="F133" s="264"/>
    </row>
    <row r="134" spans="2:6" ht="38.25" hidden="1" customHeight="1" thickBot="1">
      <c r="B134" s="254" t="s">
        <v>389</v>
      </c>
      <c r="C134" s="255" t="s">
        <v>427</v>
      </c>
      <c r="D134" s="256"/>
      <c r="E134" s="256"/>
      <c r="F134" s="264"/>
    </row>
    <row r="135" spans="2:6" ht="25.5" hidden="1" customHeight="1" thickBot="1">
      <c r="B135" s="254" t="s">
        <v>391</v>
      </c>
      <c r="C135" s="255" t="s">
        <v>428</v>
      </c>
      <c r="D135" s="256"/>
      <c r="E135" s="256"/>
      <c r="F135" s="264"/>
    </row>
    <row r="136" spans="2:6" ht="25.5" hidden="1" customHeight="1" thickBot="1">
      <c r="B136" s="254" t="s">
        <v>393</v>
      </c>
      <c r="C136" s="255" t="s">
        <v>429</v>
      </c>
      <c r="D136" s="256"/>
      <c r="E136" s="256"/>
      <c r="F136" s="264"/>
    </row>
    <row r="137" spans="2:6" ht="12.75" hidden="1" customHeight="1" thickBot="1">
      <c r="B137" s="254" t="s">
        <v>430</v>
      </c>
      <c r="C137" s="255" t="s">
        <v>431</v>
      </c>
      <c r="D137" s="256"/>
      <c r="E137" s="256"/>
      <c r="F137" s="264"/>
    </row>
    <row r="138" spans="2:6" ht="25.5" hidden="1" customHeight="1" thickBot="1">
      <c r="B138" s="254" t="s">
        <v>389</v>
      </c>
      <c r="C138" s="255" t="s">
        <v>432</v>
      </c>
      <c r="D138" s="256"/>
      <c r="E138" s="256"/>
      <c r="F138" s="264"/>
    </row>
    <row r="139" spans="2:6" ht="25.5" hidden="1" customHeight="1" thickBot="1">
      <c r="B139" s="254" t="s">
        <v>391</v>
      </c>
      <c r="C139" s="255" t="s">
        <v>433</v>
      </c>
      <c r="D139" s="256"/>
      <c r="E139" s="256"/>
      <c r="F139" s="264"/>
    </row>
    <row r="140" spans="2:6" ht="25.5" hidden="1" customHeight="1" thickBot="1">
      <c r="B140" s="254" t="s">
        <v>393</v>
      </c>
      <c r="C140" s="255" t="s">
        <v>434</v>
      </c>
      <c r="D140" s="256"/>
      <c r="E140" s="256"/>
      <c r="F140" s="264"/>
    </row>
    <row r="141" spans="2:6" ht="12.75" hidden="1" customHeight="1" thickBot="1">
      <c r="B141" s="254" t="s">
        <v>435</v>
      </c>
      <c r="C141" s="255" t="s">
        <v>436</v>
      </c>
      <c r="D141" s="256"/>
      <c r="E141" s="256"/>
      <c r="F141" s="264"/>
    </row>
    <row r="142" spans="2:6" ht="38.25" hidden="1" customHeight="1" thickBot="1">
      <c r="B142" s="254" t="s">
        <v>389</v>
      </c>
      <c r="C142" s="255" t="s">
        <v>437</v>
      </c>
      <c r="D142" s="256"/>
      <c r="E142" s="256"/>
      <c r="F142" s="264"/>
    </row>
    <row r="143" spans="2:6" ht="25.5" hidden="1" customHeight="1" thickBot="1">
      <c r="B143" s="254" t="s">
        <v>391</v>
      </c>
      <c r="C143" s="255" t="s">
        <v>438</v>
      </c>
      <c r="D143" s="256"/>
      <c r="E143" s="256"/>
      <c r="F143" s="264"/>
    </row>
    <row r="144" spans="2:6" ht="25.5" hidden="1" customHeight="1" thickBot="1">
      <c r="B144" s="254" t="s">
        <v>393</v>
      </c>
      <c r="C144" s="255" t="s">
        <v>439</v>
      </c>
      <c r="D144" s="256"/>
      <c r="E144" s="256"/>
      <c r="F144" s="264"/>
    </row>
    <row r="145" spans="2:6" ht="12.75" hidden="1" customHeight="1" thickBot="1">
      <c r="B145" s="254" t="s">
        <v>440</v>
      </c>
      <c r="C145" s="255" t="s">
        <v>441</v>
      </c>
      <c r="D145" s="256"/>
      <c r="E145" s="256"/>
      <c r="F145" s="264"/>
    </row>
    <row r="146" spans="2:6" ht="28.5" hidden="1" customHeight="1" thickBot="1">
      <c r="B146" s="254" t="s">
        <v>389</v>
      </c>
      <c r="C146" s="255" t="s">
        <v>442</v>
      </c>
      <c r="D146" s="256"/>
      <c r="E146" s="256"/>
      <c r="F146" s="264"/>
    </row>
    <row r="147" spans="2:6" ht="26.25" hidden="1" thickBot="1">
      <c r="B147" s="254" t="s">
        <v>391</v>
      </c>
      <c r="C147" s="255" t="s">
        <v>443</v>
      </c>
      <c r="D147" s="256"/>
      <c r="E147" s="256"/>
      <c r="F147" s="264"/>
    </row>
    <row r="148" spans="2:6" ht="12.75" hidden="1" customHeight="1" thickBot="1">
      <c r="B148" s="254" t="s">
        <v>393</v>
      </c>
      <c r="C148" s="255" t="s">
        <v>444</v>
      </c>
      <c r="D148" s="256"/>
      <c r="E148" s="256"/>
      <c r="F148" s="264"/>
    </row>
    <row r="149" spans="2:6" s="68" customFormat="1" ht="25.5" customHeight="1" thickBot="1">
      <c r="B149" s="267" t="s">
        <v>445</v>
      </c>
      <c r="C149" s="268" t="s">
        <v>446</v>
      </c>
      <c r="D149" s="269">
        <f>D150+D195</f>
        <v>113886000</v>
      </c>
      <c r="E149" s="269">
        <f>E150+E195</f>
        <v>146980000</v>
      </c>
      <c r="F149" s="249">
        <f>F150+F192+F195</f>
        <v>130879473</v>
      </c>
    </row>
    <row r="150" spans="2:6" ht="12.75" customHeight="1" thickBot="1">
      <c r="B150" s="254" t="s">
        <v>447</v>
      </c>
      <c r="C150" s="251" t="s">
        <v>448</v>
      </c>
      <c r="D150" s="252">
        <f>SUM(D151+D158)</f>
        <v>47174500</v>
      </c>
      <c r="E150" s="252">
        <f>SUM(E151+E158)</f>
        <v>45234500</v>
      </c>
      <c r="F150" s="252">
        <f>SUM(F151+F158)</f>
        <v>35924038</v>
      </c>
    </row>
    <row r="151" spans="2:6" ht="12.75" hidden="1" customHeight="1" thickBot="1">
      <c r="B151" s="254" t="s">
        <v>241</v>
      </c>
      <c r="C151" s="270" t="s">
        <v>449</v>
      </c>
      <c r="D151" s="252">
        <f>SUM(D152)</f>
        <v>0</v>
      </c>
      <c r="E151" s="252">
        <f>SUM(E152)</f>
        <v>0</v>
      </c>
      <c r="F151" s="252">
        <f>SUM(F152)</f>
        <v>0</v>
      </c>
    </row>
    <row r="152" spans="2:6" ht="12.75" hidden="1" customHeight="1" thickBot="1">
      <c r="B152" s="254" t="s">
        <v>243</v>
      </c>
      <c r="C152" s="270" t="s">
        <v>450</v>
      </c>
      <c r="D152" s="252">
        <f>SUM(D153+D156)</f>
        <v>0</v>
      </c>
      <c r="E152" s="252">
        <f>SUM(E153+E156)</f>
        <v>0</v>
      </c>
      <c r="F152" s="252">
        <f>SUM(F153+F156)</f>
        <v>0</v>
      </c>
    </row>
    <row r="153" spans="2:6" ht="25.5" hidden="1" customHeight="1" thickBot="1">
      <c r="B153" s="254" t="s">
        <v>451</v>
      </c>
      <c r="C153" s="270" t="s">
        <v>452</v>
      </c>
      <c r="D153" s="252">
        <f>SUM(D154:D155)</f>
        <v>0</v>
      </c>
      <c r="E153" s="252">
        <f>SUM(E154:E155)</f>
        <v>0</v>
      </c>
      <c r="F153" s="252">
        <f>SUM(F154:F155)</f>
        <v>0</v>
      </c>
    </row>
    <row r="154" spans="2:6" ht="12.75" hidden="1" customHeight="1" thickBot="1">
      <c r="B154" s="254" t="s">
        <v>247</v>
      </c>
      <c r="C154" s="271" t="s">
        <v>453</v>
      </c>
      <c r="D154" s="264">
        <v>0</v>
      </c>
      <c r="E154" s="264">
        <v>0</v>
      </c>
      <c r="F154" s="264">
        <v>0</v>
      </c>
    </row>
    <row r="155" spans="2:6" ht="13.5" hidden="1" thickBot="1">
      <c r="B155" s="254" t="s">
        <v>249</v>
      </c>
      <c r="C155" s="271" t="s">
        <v>454</v>
      </c>
      <c r="D155" s="264">
        <v>0</v>
      </c>
      <c r="E155" s="264">
        <v>0</v>
      </c>
      <c r="F155" s="264">
        <v>0</v>
      </c>
    </row>
    <row r="156" spans="2:6" ht="26.25" hidden="1" thickBot="1">
      <c r="B156" s="254" t="s">
        <v>251</v>
      </c>
      <c r="C156" s="270" t="s">
        <v>455</v>
      </c>
      <c r="D156" s="252">
        <f>D157</f>
        <v>0</v>
      </c>
      <c r="E156" s="252">
        <f>E157</f>
        <v>0</v>
      </c>
      <c r="F156" s="252">
        <f>F157</f>
        <v>0</v>
      </c>
    </row>
    <row r="157" spans="2:6" ht="13.5" hidden="1" thickBot="1">
      <c r="B157" s="254" t="s">
        <v>253</v>
      </c>
      <c r="C157" s="271" t="s">
        <v>456</v>
      </c>
      <c r="D157" s="264">
        <v>0</v>
      </c>
      <c r="E157" s="264">
        <v>0</v>
      </c>
      <c r="F157" s="264">
        <v>0</v>
      </c>
    </row>
    <row r="158" spans="2:6" ht="26.25" thickBot="1">
      <c r="B158" s="250" t="s">
        <v>255</v>
      </c>
      <c r="C158" s="251" t="s">
        <v>457</v>
      </c>
      <c r="D158" s="252">
        <f>D159+D166</f>
        <v>47174500</v>
      </c>
      <c r="E158" s="252">
        <f>E159+E166</f>
        <v>45234500</v>
      </c>
      <c r="F158" s="252">
        <f>F159+F166</f>
        <v>35924038</v>
      </c>
    </row>
    <row r="159" spans="2:6" ht="26.25" thickBot="1">
      <c r="B159" s="254" t="s">
        <v>458</v>
      </c>
      <c r="C159" s="251" t="s">
        <v>459</v>
      </c>
      <c r="D159" s="252">
        <f>D160+D164</f>
        <v>799850</v>
      </c>
      <c r="E159" s="252">
        <f>E160+E164</f>
        <v>811550</v>
      </c>
      <c r="F159" s="252">
        <f>F160+F164</f>
        <v>489702</v>
      </c>
    </row>
    <row r="160" spans="2:6" ht="26.25" thickBot="1">
      <c r="B160" s="254" t="s">
        <v>259</v>
      </c>
      <c r="C160" s="251" t="s">
        <v>460</v>
      </c>
      <c r="D160" s="252">
        <f>SUM(D161:D163)</f>
        <v>799850</v>
      </c>
      <c r="E160" s="252">
        <f>SUM(E161:E163)</f>
        <v>811550</v>
      </c>
      <c r="F160" s="252">
        <f>SUM(F161:F163)</f>
        <v>489702</v>
      </c>
    </row>
    <row r="161" spans="2:7" ht="13.5" thickBot="1">
      <c r="B161" s="254" t="s">
        <v>261</v>
      </c>
      <c r="C161" s="255" t="s">
        <v>461</v>
      </c>
      <c r="D161" s="256">
        <f>D21</f>
        <v>789850</v>
      </c>
      <c r="E161" s="256">
        <f>E21</f>
        <v>801550</v>
      </c>
      <c r="F161" s="256">
        <f>F21</f>
        <v>489702</v>
      </c>
    </row>
    <row r="162" spans="2:7" ht="13.5" thickBot="1">
      <c r="B162" s="254" t="s">
        <v>264</v>
      </c>
      <c r="C162" s="255" t="s">
        <v>462</v>
      </c>
      <c r="D162" s="256"/>
      <c r="E162" s="256"/>
      <c r="F162" s="257"/>
    </row>
    <row r="163" spans="2:7" ht="13.5" thickBot="1">
      <c r="B163" s="254" t="s">
        <v>266</v>
      </c>
      <c r="C163" s="255" t="s">
        <v>463</v>
      </c>
      <c r="D163" s="256">
        <f t="shared" ref="D163:F165" si="1">D24</f>
        <v>10000</v>
      </c>
      <c r="E163" s="256">
        <f t="shared" si="1"/>
        <v>10000</v>
      </c>
      <c r="F163" s="257">
        <f>F24</f>
        <v>0</v>
      </c>
    </row>
    <row r="164" spans="2:7" ht="13.5" hidden="1" thickBot="1">
      <c r="B164" s="254" t="s">
        <v>268</v>
      </c>
      <c r="C164" s="261">
        <v>3110</v>
      </c>
      <c r="D164" s="252">
        <f t="shared" si="1"/>
        <v>0</v>
      </c>
      <c r="E164" s="252">
        <f t="shared" si="1"/>
        <v>0</v>
      </c>
      <c r="F164" s="252">
        <f t="shared" si="1"/>
        <v>0</v>
      </c>
    </row>
    <row r="165" spans="2:7" ht="13.5" hidden="1" thickBot="1">
      <c r="B165" s="254" t="s">
        <v>269</v>
      </c>
      <c r="C165" s="262">
        <v>311003</v>
      </c>
      <c r="D165" s="264">
        <f t="shared" si="1"/>
        <v>0</v>
      </c>
      <c r="E165" s="264">
        <f t="shared" si="1"/>
        <v>0</v>
      </c>
      <c r="F165" s="264">
        <f t="shared" si="1"/>
        <v>0</v>
      </c>
    </row>
    <row r="166" spans="2:7" ht="26.25" thickBot="1">
      <c r="B166" s="254" t="s">
        <v>270</v>
      </c>
      <c r="C166" s="251" t="s">
        <v>464</v>
      </c>
      <c r="D166" s="252">
        <f>D167+D182+D184+D186+D188</f>
        <v>46374650</v>
      </c>
      <c r="E166" s="252">
        <f>E167+E182+E184+E186+E188</f>
        <v>44422950</v>
      </c>
      <c r="F166" s="252">
        <f>F167+F182+F184+F186+F188</f>
        <v>35434336</v>
      </c>
    </row>
    <row r="167" spans="2:7" ht="64.5" thickBot="1">
      <c r="B167" s="254" t="s">
        <v>272</v>
      </c>
      <c r="C167" s="248" t="s">
        <v>465</v>
      </c>
      <c r="D167" s="249">
        <f>SUM(D168:D181)</f>
        <v>48833030</v>
      </c>
      <c r="E167" s="249">
        <f>SUM(E168:E181)</f>
        <v>46336330</v>
      </c>
      <c r="F167" s="249">
        <f>SUM(F168:F181)</f>
        <v>36578181</v>
      </c>
      <c r="G167" s="75"/>
    </row>
    <row r="168" spans="2:7" ht="13.5" thickBot="1">
      <c r="B168" s="254" t="s">
        <v>274</v>
      </c>
      <c r="C168" s="255" t="s">
        <v>466</v>
      </c>
      <c r="D168" s="256">
        <f t="shared" ref="D168:F170" si="2">D29</f>
        <v>5673180</v>
      </c>
      <c r="E168" s="256">
        <f t="shared" si="2"/>
        <v>5351180</v>
      </c>
      <c r="F168" s="256">
        <f t="shared" si="2"/>
        <v>4091119</v>
      </c>
      <c r="G168" s="75"/>
    </row>
    <row r="169" spans="2:7" ht="13.5" thickBot="1">
      <c r="B169" s="254" t="s">
        <v>276</v>
      </c>
      <c r="C169" s="255" t="s">
        <v>467</v>
      </c>
      <c r="D169" s="256">
        <f t="shared" si="2"/>
        <v>5068000</v>
      </c>
      <c r="E169" s="256">
        <f t="shared" si="2"/>
        <v>5068000</v>
      </c>
      <c r="F169" s="256">
        <f t="shared" si="2"/>
        <v>4998078</v>
      </c>
    </row>
    <row r="170" spans="2:7" ht="13.5" hidden="1" thickBot="1">
      <c r="B170" s="254" t="s">
        <v>277</v>
      </c>
      <c r="C170" s="260" t="s">
        <v>468</v>
      </c>
      <c r="D170" s="256">
        <f>D31</f>
        <v>0</v>
      </c>
      <c r="E170" s="256">
        <f>E31</f>
        <v>0</v>
      </c>
      <c r="F170" s="257">
        <f t="shared" si="2"/>
        <v>0</v>
      </c>
    </row>
    <row r="171" spans="2:7" ht="26.25" hidden="1" thickBot="1">
      <c r="B171" s="254" t="s">
        <v>278</v>
      </c>
      <c r="C171" s="255" t="s">
        <v>469</v>
      </c>
      <c r="D171" s="256">
        <f t="shared" ref="D171:F181" si="3">D32</f>
        <v>0</v>
      </c>
      <c r="E171" s="256">
        <f t="shared" si="3"/>
        <v>0</v>
      </c>
      <c r="F171" s="264">
        <f t="shared" si="3"/>
        <v>0</v>
      </c>
    </row>
    <row r="172" spans="2:7" ht="26.25" thickBot="1">
      <c r="B172" s="254" t="s">
        <v>280</v>
      </c>
      <c r="C172" s="255" t="s">
        <v>470</v>
      </c>
      <c r="D172" s="256">
        <f t="shared" si="3"/>
        <v>1320730</v>
      </c>
      <c r="E172" s="256">
        <f t="shared" si="3"/>
        <v>1320730</v>
      </c>
      <c r="F172" s="256">
        <f t="shared" si="3"/>
        <v>890049</v>
      </c>
      <c r="G172" s="75"/>
    </row>
    <row r="173" spans="2:7" ht="13.5" hidden="1" customHeight="1" thickBot="1">
      <c r="B173" s="254" t="s">
        <v>282</v>
      </c>
      <c r="C173" s="255" t="s">
        <v>471</v>
      </c>
      <c r="D173" s="256">
        <f t="shared" si="3"/>
        <v>525000</v>
      </c>
      <c r="E173" s="256">
        <f t="shared" si="3"/>
        <v>525000</v>
      </c>
      <c r="F173" s="256">
        <f t="shared" si="3"/>
        <v>147937</v>
      </c>
      <c r="G173" s="75"/>
    </row>
    <row r="174" spans="2:7" ht="39" thickBot="1">
      <c r="B174" s="254" t="s">
        <v>284</v>
      </c>
      <c r="C174" s="255" t="s">
        <v>472</v>
      </c>
      <c r="D174" s="256">
        <f t="shared" si="3"/>
        <v>16530</v>
      </c>
      <c r="E174" s="256">
        <f t="shared" si="3"/>
        <v>16530</v>
      </c>
      <c r="F174" s="256">
        <f t="shared" si="3"/>
        <v>12264</v>
      </c>
      <c r="G174" s="75"/>
    </row>
    <row r="175" spans="2:7" ht="26.25" thickBot="1">
      <c r="B175" s="254" t="s">
        <v>286</v>
      </c>
      <c r="C175" s="255" t="s">
        <v>473</v>
      </c>
      <c r="D175" s="256">
        <f t="shared" si="3"/>
        <v>200000</v>
      </c>
      <c r="E175" s="256">
        <f t="shared" si="3"/>
        <v>200000</v>
      </c>
      <c r="F175" s="256">
        <f t="shared" si="3"/>
        <v>331472</v>
      </c>
    </row>
    <row r="176" spans="2:7" ht="51.75" hidden="1" customHeight="1" thickBot="1">
      <c r="B176" s="254" t="s">
        <v>288</v>
      </c>
      <c r="C176" s="255" t="s">
        <v>474</v>
      </c>
      <c r="D176" s="256">
        <f t="shared" si="3"/>
        <v>0</v>
      </c>
      <c r="E176" s="256">
        <f t="shared" si="3"/>
        <v>0</v>
      </c>
      <c r="F176" s="257">
        <f t="shared" si="3"/>
        <v>0</v>
      </c>
    </row>
    <row r="177" spans="2:7" ht="26.25" hidden="1" customHeight="1" thickBot="1">
      <c r="B177" s="254" t="s">
        <v>290</v>
      </c>
      <c r="C177" s="255" t="s">
        <v>475</v>
      </c>
      <c r="D177" s="256">
        <f t="shared" si="3"/>
        <v>29044000</v>
      </c>
      <c r="E177" s="256">
        <f t="shared" si="3"/>
        <v>26784000</v>
      </c>
      <c r="F177" s="256">
        <f t="shared" si="3"/>
        <v>20164004</v>
      </c>
      <c r="G177" s="75"/>
    </row>
    <row r="178" spans="2:7" ht="39" thickBot="1">
      <c r="B178" s="254" t="s">
        <v>292</v>
      </c>
      <c r="C178" s="255" t="s">
        <v>476</v>
      </c>
      <c r="D178" s="256">
        <f t="shared" si="3"/>
        <v>4421000</v>
      </c>
      <c r="E178" s="256">
        <f t="shared" si="3"/>
        <v>4421000</v>
      </c>
      <c r="F178" s="256">
        <f t="shared" si="3"/>
        <v>3565917</v>
      </c>
      <c r="G178" s="75"/>
    </row>
    <row r="179" spans="2:7" ht="25.5" hidden="1" customHeight="1">
      <c r="B179" s="254" t="s">
        <v>294</v>
      </c>
      <c r="C179" s="255" t="s">
        <v>477</v>
      </c>
      <c r="D179" s="256">
        <f t="shared" si="3"/>
        <v>0</v>
      </c>
      <c r="E179" s="256">
        <f t="shared" si="3"/>
        <v>0</v>
      </c>
      <c r="F179" s="257"/>
    </row>
    <row r="180" spans="2:7" ht="25.5" hidden="1" customHeight="1">
      <c r="B180" s="254" t="s">
        <v>296</v>
      </c>
      <c r="C180" s="255" t="s">
        <v>478</v>
      </c>
      <c r="D180" s="256">
        <f t="shared" si="3"/>
        <v>0</v>
      </c>
      <c r="E180" s="256">
        <v>0</v>
      </c>
      <c r="F180" s="257">
        <f t="shared" si="3"/>
        <v>0</v>
      </c>
    </row>
    <row r="181" spans="2:7" ht="25.5" hidden="1" customHeight="1">
      <c r="B181" s="254" t="s">
        <v>298</v>
      </c>
      <c r="C181" s="255" t="s">
        <v>479</v>
      </c>
      <c r="D181" s="256">
        <f t="shared" si="3"/>
        <v>2564590</v>
      </c>
      <c r="E181" s="256">
        <f t="shared" si="3"/>
        <v>2649890</v>
      </c>
      <c r="F181" s="256">
        <f t="shared" si="3"/>
        <v>2377341</v>
      </c>
      <c r="G181" s="75"/>
    </row>
    <row r="182" spans="2:7" ht="26.25" hidden="1" thickBot="1">
      <c r="B182" s="254" t="s">
        <v>300</v>
      </c>
      <c r="C182" s="251" t="s">
        <v>480</v>
      </c>
      <c r="D182" s="252">
        <f>SUM(D183)</f>
        <v>0</v>
      </c>
      <c r="E182" s="252">
        <f>SUM(E183)</f>
        <v>0</v>
      </c>
      <c r="F182" s="257">
        <f>F43</f>
        <v>0</v>
      </c>
    </row>
    <row r="183" spans="2:7" ht="26.25" hidden="1" thickBot="1">
      <c r="B183" s="254" t="s">
        <v>302</v>
      </c>
      <c r="C183" s="255" t="s">
        <v>481</v>
      </c>
      <c r="D183" s="256"/>
      <c r="E183" s="256"/>
      <c r="F183" s="257">
        <f>F44</f>
        <v>0</v>
      </c>
    </row>
    <row r="184" spans="2:7" ht="26.25" hidden="1" thickBot="1">
      <c r="B184" s="254" t="s">
        <v>304</v>
      </c>
      <c r="C184" s="251" t="s">
        <v>482</v>
      </c>
      <c r="D184" s="252">
        <f>SUM(D185:D185)</f>
        <v>0</v>
      </c>
      <c r="E184" s="252">
        <f>SUM(E185:E185)</f>
        <v>0</v>
      </c>
      <c r="F184" s="257">
        <f>F45</f>
        <v>0</v>
      </c>
    </row>
    <row r="185" spans="2:7" ht="26.25" hidden="1" thickBot="1">
      <c r="B185" s="254" t="s">
        <v>306</v>
      </c>
      <c r="C185" s="255" t="s">
        <v>483</v>
      </c>
      <c r="D185" s="256">
        <v>0</v>
      </c>
      <c r="E185" s="256">
        <v>0</v>
      </c>
      <c r="F185" s="257">
        <f>F46</f>
        <v>0</v>
      </c>
    </row>
    <row r="186" spans="2:7" ht="13.5" thickBot="1">
      <c r="B186" s="254" t="s">
        <v>310</v>
      </c>
      <c r="C186" s="251" t="s">
        <v>484</v>
      </c>
      <c r="D186" s="252">
        <f>SUM(D187)</f>
        <v>1181600</v>
      </c>
      <c r="E186" s="252">
        <f>SUM(E187)</f>
        <v>1283090</v>
      </c>
      <c r="F186" s="253">
        <f>SUM(F187)</f>
        <v>777898</v>
      </c>
    </row>
    <row r="187" spans="2:7" ht="13.5" thickBot="1">
      <c r="B187" s="254" t="s">
        <v>312</v>
      </c>
      <c r="C187" s="255" t="s">
        <v>485</v>
      </c>
      <c r="D187" s="256">
        <f>D49</f>
        <v>1181600</v>
      </c>
      <c r="E187" s="256">
        <f>E49</f>
        <v>1283090</v>
      </c>
      <c r="F187" s="256">
        <f>F49</f>
        <v>777898</v>
      </c>
      <c r="G187" s="75"/>
    </row>
    <row r="188" spans="2:7" ht="39" thickBot="1">
      <c r="B188" s="254" t="s">
        <v>314</v>
      </c>
      <c r="C188" s="251" t="s">
        <v>486</v>
      </c>
      <c r="D188" s="252">
        <f>SUM(D189:D191)</f>
        <v>-3639980</v>
      </c>
      <c r="E188" s="252">
        <f>SUM(E189:E191)</f>
        <v>-3196470</v>
      </c>
      <c r="F188" s="253">
        <f>SUM(F189:F191)</f>
        <v>-1921743</v>
      </c>
    </row>
    <row r="189" spans="2:7" ht="13.5" thickBot="1">
      <c r="B189" s="254" t="s">
        <v>316</v>
      </c>
      <c r="C189" s="255" t="s">
        <v>487</v>
      </c>
      <c r="D189" s="256">
        <f t="shared" ref="D189:F190" si="4">D51</f>
        <v>70020</v>
      </c>
      <c r="E189" s="256">
        <f t="shared" si="4"/>
        <v>519530</v>
      </c>
      <c r="F189" s="256">
        <f t="shared" si="4"/>
        <v>516525</v>
      </c>
      <c r="G189" s="75"/>
    </row>
    <row r="190" spans="2:7" ht="39" thickBot="1">
      <c r="B190" s="254" t="s">
        <v>318</v>
      </c>
      <c r="C190" s="255" t="s">
        <v>488</v>
      </c>
      <c r="D190" s="256">
        <f t="shared" si="4"/>
        <v>-3720000</v>
      </c>
      <c r="E190" s="256">
        <f t="shared" si="4"/>
        <v>-3726000</v>
      </c>
      <c r="F190" s="256">
        <f t="shared" si="4"/>
        <v>-2438268</v>
      </c>
      <c r="G190" s="75"/>
    </row>
    <row r="191" spans="2:7" ht="13.5" thickBot="1">
      <c r="B191" s="254" t="s">
        <v>322</v>
      </c>
      <c r="C191" s="255" t="s">
        <v>489</v>
      </c>
      <c r="D191" s="256">
        <f>D54</f>
        <v>10000</v>
      </c>
      <c r="E191" s="256">
        <f>E54</f>
        <v>10000</v>
      </c>
      <c r="F191" s="256">
        <f>F54</f>
        <v>0</v>
      </c>
      <c r="G191" s="75"/>
    </row>
    <row r="192" spans="2:7" ht="26.25" hidden="1" thickBot="1">
      <c r="B192" s="254" t="s">
        <v>332</v>
      </c>
      <c r="C192" s="261" t="s">
        <v>490</v>
      </c>
      <c r="D192" s="252">
        <f t="shared" ref="D192:F193" si="5">D193</f>
        <v>0</v>
      </c>
      <c r="E192" s="252">
        <f t="shared" si="5"/>
        <v>0</v>
      </c>
      <c r="F192" s="252">
        <f t="shared" si="5"/>
        <v>0</v>
      </c>
    </row>
    <row r="193" spans="2:7" ht="39" hidden="1" thickBot="1">
      <c r="B193" s="254" t="s">
        <v>333</v>
      </c>
      <c r="C193" s="260" t="s">
        <v>491</v>
      </c>
      <c r="D193" s="256">
        <f t="shared" si="5"/>
        <v>0</v>
      </c>
      <c r="E193" s="256">
        <f t="shared" si="5"/>
        <v>0</v>
      </c>
      <c r="F193" s="264">
        <f t="shared" si="5"/>
        <v>0</v>
      </c>
    </row>
    <row r="194" spans="2:7" ht="39" hidden="1" thickBot="1">
      <c r="B194" s="254" t="s">
        <v>334</v>
      </c>
      <c r="C194" s="260">
        <v>40101501</v>
      </c>
      <c r="D194" s="256">
        <f>D61</f>
        <v>0</v>
      </c>
      <c r="E194" s="256">
        <f>E61</f>
        <v>0</v>
      </c>
      <c r="F194" s="264">
        <f>F61</f>
        <v>0</v>
      </c>
    </row>
    <row r="195" spans="2:7" ht="13.5" thickBot="1">
      <c r="B195" s="254" t="s">
        <v>336</v>
      </c>
      <c r="C195" s="251" t="s">
        <v>492</v>
      </c>
      <c r="D195" s="252">
        <f>SUM(D196)</f>
        <v>66711500</v>
      </c>
      <c r="E195" s="252">
        <f>SUM(E196)</f>
        <v>101745500</v>
      </c>
      <c r="F195" s="252">
        <f>SUM(F196)</f>
        <v>94955435</v>
      </c>
    </row>
    <row r="196" spans="2:7" ht="39" thickBot="1">
      <c r="B196" s="254" t="s">
        <v>337</v>
      </c>
      <c r="C196" s="251" t="s">
        <v>493</v>
      </c>
      <c r="D196" s="252">
        <f>SUM(D197+D201)</f>
        <v>66711500</v>
      </c>
      <c r="E196" s="252">
        <f>SUM(E197+E201)</f>
        <v>101745500</v>
      </c>
      <c r="F196" s="252">
        <f>SUM(F197+F201)</f>
        <v>94955435</v>
      </c>
    </row>
    <row r="197" spans="2:7" ht="26.25" hidden="1" thickBot="1">
      <c r="B197" s="254" t="s">
        <v>494</v>
      </c>
      <c r="C197" s="251" t="s">
        <v>495</v>
      </c>
      <c r="D197" s="252">
        <f>SUM(D198:D200)</f>
        <v>0</v>
      </c>
      <c r="E197" s="252">
        <f>SUM(E198:E200)</f>
        <v>0</v>
      </c>
      <c r="F197" s="252">
        <f>SUM(F198:F200)</f>
        <v>0</v>
      </c>
      <c r="G197" s="75"/>
    </row>
    <row r="198" spans="2:7" ht="26.25" hidden="1" thickBot="1">
      <c r="B198" s="254" t="s">
        <v>341</v>
      </c>
      <c r="C198" s="255" t="s">
        <v>496</v>
      </c>
      <c r="D198" s="256">
        <v>0</v>
      </c>
      <c r="E198" s="256">
        <v>0</v>
      </c>
      <c r="F198" s="264">
        <v>0</v>
      </c>
    </row>
    <row r="199" spans="2:7" ht="51.75" hidden="1" thickBot="1">
      <c r="B199" s="254" t="s">
        <v>345</v>
      </c>
      <c r="C199" s="255" t="s">
        <v>497</v>
      </c>
      <c r="D199" s="256">
        <v>0</v>
      </c>
      <c r="E199" s="256">
        <v>0</v>
      </c>
      <c r="F199" s="264">
        <v>0</v>
      </c>
    </row>
    <row r="200" spans="2:7" ht="39" hidden="1" thickBot="1">
      <c r="B200" s="254" t="s">
        <v>347</v>
      </c>
      <c r="C200" s="260" t="s">
        <v>498</v>
      </c>
      <c r="D200" s="256">
        <f>D69</f>
        <v>0</v>
      </c>
      <c r="E200" s="256">
        <f>E69</f>
        <v>0</v>
      </c>
      <c r="F200" s="256">
        <f>F69</f>
        <v>0</v>
      </c>
    </row>
    <row r="201" spans="2:7" ht="26.25" thickBot="1">
      <c r="B201" s="254" t="s">
        <v>499</v>
      </c>
      <c r="C201" s="251" t="s">
        <v>500</v>
      </c>
      <c r="D201" s="252">
        <f>D202+D203+D204+D205+D206+D208</f>
        <v>66711500</v>
      </c>
      <c r="E201" s="252">
        <f>E202+E203+E204+E205+E206+E208</f>
        <v>101745500</v>
      </c>
      <c r="F201" s="252">
        <f>F202+F203+F204+F205+F206+F208</f>
        <v>94955435</v>
      </c>
    </row>
    <row r="202" spans="2:7" ht="13.5" thickBot="1">
      <c r="B202" s="254" t="s">
        <v>350</v>
      </c>
      <c r="C202" s="255" t="s">
        <v>501</v>
      </c>
      <c r="D202" s="256">
        <f t="shared" ref="D202:F203" si="6">D73</f>
        <v>42289000</v>
      </c>
      <c r="E202" s="256">
        <f t="shared" si="6"/>
        <v>76323000</v>
      </c>
      <c r="F202" s="256">
        <f t="shared" si="6"/>
        <v>69775826</v>
      </c>
      <c r="G202" s="75"/>
    </row>
    <row r="203" spans="2:7" ht="39" thickBot="1">
      <c r="B203" s="254" t="s">
        <v>352</v>
      </c>
      <c r="C203" s="255" t="s">
        <v>502</v>
      </c>
      <c r="D203" s="256">
        <f t="shared" si="6"/>
        <v>422500</v>
      </c>
      <c r="E203" s="256">
        <f t="shared" si="6"/>
        <v>1422500</v>
      </c>
      <c r="F203" s="256">
        <f t="shared" si="6"/>
        <v>655150</v>
      </c>
      <c r="G203" s="75"/>
    </row>
    <row r="204" spans="2:7" ht="26.25" hidden="1" thickBot="1">
      <c r="B204" s="254" t="s">
        <v>503</v>
      </c>
      <c r="C204" s="255" t="s">
        <v>504</v>
      </c>
      <c r="D204" s="256"/>
      <c r="E204" s="256"/>
      <c r="F204" s="257"/>
    </row>
    <row r="205" spans="2:7" ht="39" thickBot="1">
      <c r="B205" s="265" t="s">
        <v>375</v>
      </c>
      <c r="C205" s="260" t="s">
        <v>505</v>
      </c>
      <c r="D205" s="256">
        <f>D90</f>
        <v>24000000</v>
      </c>
      <c r="E205" s="256">
        <f>E90</f>
        <v>24000000</v>
      </c>
      <c r="F205" s="256">
        <f>F90</f>
        <v>24524459</v>
      </c>
    </row>
    <row r="206" spans="2:7" ht="26.25" hidden="1" thickBot="1">
      <c r="B206" s="265" t="s">
        <v>376</v>
      </c>
      <c r="C206" s="260" t="s">
        <v>506</v>
      </c>
      <c r="D206" s="256">
        <f>D207</f>
        <v>0</v>
      </c>
      <c r="E206" s="256">
        <f>E207</f>
        <v>0</v>
      </c>
      <c r="F206" s="256">
        <f>F207</f>
        <v>0</v>
      </c>
      <c r="G206" s="75"/>
    </row>
    <row r="207" spans="2:7" ht="39" hidden="1" thickBot="1">
      <c r="B207" s="265" t="s">
        <v>377</v>
      </c>
      <c r="C207" s="260" t="s">
        <v>507</v>
      </c>
      <c r="D207" s="256">
        <f>D92</f>
        <v>0</v>
      </c>
      <c r="E207" s="256">
        <f>E92</f>
        <v>0</v>
      </c>
      <c r="F207" s="256">
        <f>F92</f>
        <v>0</v>
      </c>
      <c r="G207" s="75"/>
    </row>
    <row r="208" spans="2:7" ht="39" thickBot="1">
      <c r="B208" s="265" t="s">
        <v>378</v>
      </c>
      <c r="C208" s="260" t="s">
        <v>508</v>
      </c>
      <c r="D208" s="256">
        <f>D209</f>
        <v>0</v>
      </c>
      <c r="E208" s="256">
        <f>E209</f>
        <v>0</v>
      </c>
      <c r="F208" s="256">
        <f>F209</f>
        <v>0</v>
      </c>
    </row>
    <row r="209" spans="1:7" ht="17.25" customHeight="1" thickBot="1">
      <c r="B209" s="265" t="s">
        <v>377</v>
      </c>
      <c r="C209" s="260" t="s">
        <v>509</v>
      </c>
      <c r="D209" s="256">
        <f>D94</f>
        <v>0</v>
      </c>
      <c r="E209" s="256">
        <f>E94</f>
        <v>0</v>
      </c>
      <c r="F209" s="256">
        <f>F94</f>
        <v>0</v>
      </c>
    </row>
    <row r="210" spans="1:7" ht="13.5" thickBot="1">
      <c r="B210" s="272" t="s">
        <v>384</v>
      </c>
      <c r="C210" s="273"/>
      <c r="D210" s="274">
        <f>D149-D347</f>
        <v>-2974000</v>
      </c>
      <c r="E210" s="274">
        <f>E149-E347</f>
        <v>-2974000</v>
      </c>
      <c r="F210" s="257">
        <f>F149-F347</f>
        <v>-1549324</v>
      </c>
    </row>
    <row r="211" spans="1:7" s="68" customFormat="1" ht="39" thickBot="1">
      <c r="B211" s="267" t="s">
        <v>510</v>
      </c>
      <c r="C211" s="268" t="s">
        <v>511</v>
      </c>
      <c r="D211" s="269">
        <f>D212+D223+D297+D225</f>
        <v>24329500</v>
      </c>
      <c r="E211" s="269">
        <f>E212+E223+E297+E225</f>
        <v>7407000</v>
      </c>
      <c r="F211" s="269">
        <f>F212+F223+F297+F225</f>
        <v>4447138</v>
      </c>
      <c r="G211" s="238"/>
    </row>
    <row r="212" spans="1:7" ht="13.5" thickBot="1">
      <c r="A212" s="65"/>
      <c r="B212" s="244" t="s">
        <v>512</v>
      </c>
      <c r="C212" s="251" t="s">
        <v>513</v>
      </c>
      <c r="D212" s="252">
        <f>D213</f>
        <v>3720000</v>
      </c>
      <c r="E212" s="252">
        <f>E213</f>
        <v>3726000</v>
      </c>
      <c r="F212" s="252">
        <f>F213</f>
        <v>2438268</v>
      </c>
      <c r="G212" s="75"/>
    </row>
    <row r="213" spans="1:7" ht="26.25" thickBot="1">
      <c r="A213" s="65"/>
      <c r="B213" s="244" t="s">
        <v>514</v>
      </c>
      <c r="C213" s="251" t="s">
        <v>515</v>
      </c>
      <c r="D213" s="252">
        <f t="shared" ref="D213:F214" si="7">D214</f>
        <v>3720000</v>
      </c>
      <c r="E213" s="252">
        <f t="shared" si="7"/>
        <v>3726000</v>
      </c>
      <c r="F213" s="253">
        <f t="shared" si="7"/>
        <v>2438268</v>
      </c>
    </row>
    <row r="214" spans="1:7" ht="26.25" thickBot="1">
      <c r="A214" s="65"/>
      <c r="B214" s="244" t="s">
        <v>516</v>
      </c>
      <c r="C214" s="251" t="s">
        <v>517</v>
      </c>
      <c r="D214" s="252">
        <f t="shared" si="7"/>
        <v>3720000</v>
      </c>
      <c r="E214" s="252">
        <f t="shared" si="7"/>
        <v>3726000</v>
      </c>
      <c r="F214" s="253">
        <f t="shared" si="7"/>
        <v>2438268</v>
      </c>
    </row>
    <row r="215" spans="1:7" ht="13.5" thickBot="1">
      <c r="B215" s="254" t="s">
        <v>320</v>
      </c>
      <c r="C215" s="255" t="s">
        <v>518</v>
      </c>
      <c r="D215" s="259">
        <f>D53</f>
        <v>3720000</v>
      </c>
      <c r="E215" s="256">
        <f>E53</f>
        <v>3726000</v>
      </c>
      <c r="F215" s="256">
        <f>F53</f>
        <v>2438268</v>
      </c>
    </row>
    <row r="216" spans="1:7" ht="13.5" hidden="1" thickBot="1">
      <c r="B216" s="254" t="s">
        <v>324</v>
      </c>
      <c r="C216" s="255" t="s">
        <v>519</v>
      </c>
      <c r="D216" s="256"/>
      <c r="E216" s="256"/>
      <c r="F216" s="257"/>
    </row>
    <row r="217" spans="1:7" ht="26.25" hidden="1" thickBot="1">
      <c r="B217" s="254" t="s">
        <v>326</v>
      </c>
      <c r="C217" s="251" t="s">
        <v>520</v>
      </c>
      <c r="D217" s="252">
        <f>D218+D219</f>
        <v>0</v>
      </c>
      <c r="E217" s="252">
        <f>E218+E219</f>
        <v>0</v>
      </c>
      <c r="F217" s="252">
        <f>F218+F219</f>
        <v>0</v>
      </c>
    </row>
    <row r="218" spans="1:7" ht="26.25" hidden="1" thickBot="1">
      <c r="B218" s="254" t="s">
        <v>328</v>
      </c>
      <c r="C218" s="255" t="s">
        <v>521</v>
      </c>
      <c r="D218" s="256">
        <v>0</v>
      </c>
      <c r="E218" s="256">
        <v>0</v>
      </c>
      <c r="F218" s="264">
        <v>0</v>
      </c>
    </row>
    <row r="219" spans="1:7" ht="13.5" hidden="1" thickBot="1">
      <c r="B219" s="254" t="s">
        <v>330</v>
      </c>
      <c r="C219" s="255" t="s">
        <v>522</v>
      </c>
      <c r="D219" s="256">
        <v>0</v>
      </c>
      <c r="E219" s="256">
        <v>0</v>
      </c>
      <c r="F219" s="264">
        <v>0</v>
      </c>
    </row>
    <row r="220" spans="1:7" ht="13.5" hidden="1" thickBot="1">
      <c r="B220" s="250" t="s">
        <v>523</v>
      </c>
      <c r="C220" s="275" t="s">
        <v>35</v>
      </c>
      <c r="D220" s="256">
        <f t="shared" ref="D220:F221" si="8">D221</f>
        <v>0</v>
      </c>
      <c r="E220" s="256">
        <f t="shared" si="8"/>
        <v>0</v>
      </c>
      <c r="F220" s="252">
        <f t="shared" si="8"/>
        <v>0</v>
      </c>
    </row>
    <row r="221" spans="1:7" ht="26.25" hidden="1" thickBot="1">
      <c r="B221" s="254" t="s">
        <v>332</v>
      </c>
      <c r="C221" s="261" t="s">
        <v>524</v>
      </c>
      <c r="D221" s="256">
        <f t="shared" si="8"/>
        <v>0</v>
      </c>
      <c r="E221" s="256">
        <f t="shared" si="8"/>
        <v>0</v>
      </c>
      <c r="F221" s="252">
        <f t="shared" si="8"/>
        <v>0</v>
      </c>
    </row>
    <row r="222" spans="1:7" ht="39" hidden="1" thickBot="1">
      <c r="B222" s="254" t="s">
        <v>333</v>
      </c>
      <c r="C222" s="276" t="s">
        <v>525</v>
      </c>
      <c r="D222" s="256"/>
      <c r="E222" s="256"/>
      <c r="F222" s="264">
        <f>F62</f>
        <v>0</v>
      </c>
    </row>
    <row r="223" spans="1:7" ht="13.5" thickBot="1">
      <c r="B223" s="254" t="s">
        <v>336</v>
      </c>
      <c r="C223" s="251" t="s">
        <v>526</v>
      </c>
      <c r="D223" s="252">
        <f>D224</f>
        <v>3204500</v>
      </c>
      <c r="E223" s="252">
        <f>E224</f>
        <v>3681000</v>
      </c>
      <c r="F223" s="252">
        <f>F224</f>
        <v>2008870</v>
      </c>
    </row>
    <row r="224" spans="1:7" ht="39" thickBot="1">
      <c r="B224" s="254" t="s">
        <v>337</v>
      </c>
      <c r="C224" s="255" t="s">
        <v>527</v>
      </c>
      <c r="D224" s="256">
        <f>D237+D239</f>
        <v>3204500</v>
      </c>
      <c r="E224" s="256">
        <f>E237+E239</f>
        <v>3681000</v>
      </c>
      <c r="F224" s="256">
        <f>F237+F239</f>
        <v>2008870</v>
      </c>
    </row>
    <row r="225" spans="2:7" ht="26.25" thickBot="1">
      <c r="B225" s="254" t="s">
        <v>528</v>
      </c>
      <c r="C225" s="251" t="s">
        <v>529</v>
      </c>
      <c r="D225" s="252">
        <f>D226</f>
        <v>17405000</v>
      </c>
      <c r="E225" s="252">
        <f>E226</f>
        <v>0</v>
      </c>
      <c r="F225" s="252">
        <f>F226</f>
        <v>0</v>
      </c>
    </row>
    <row r="226" spans="2:7" ht="13.5" thickBot="1">
      <c r="B226" s="354" t="s">
        <v>1922</v>
      </c>
      <c r="C226" s="255" t="s">
        <v>1924</v>
      </c>
      <c r="D226" s="256">
        <v>17405000</v>
      </c>
      <c r="E226" s="256">
        <v>0</v>
      </c>
      <c r="F226" s="264">
        <v>0</v>
      </c>
    </row>
    <row r="227" spans="2:7" ht="51" customHeight="1" thickBot="1">
      <c r="B227" s="254" t="s">
        <v>530</v>
      </c>
      <c r="C227" s="251" t="s">
        <v>531</v>
      </c>
      <c r="D227" s="252">
        <f>D228+D242</f>
        <v>1854500</v>
      </c>
      <c r="E227" s="252">
        <f>E228+E242+E229</f>
        <v>3681000</v>
      </c>
      <c r="F227" s="252">
        <f>F228+F242+F229</f>
        <v>2008870</v>
      </c>
      <c r="G227" s="75"/>
    </row>
    <row r="228" spans="2:7" ht="38.25" customHeight="1" thickBot="1">
      <c r="B228" s="254" t="s">
        <v>354</v>
      </c>
      <c r="C228" s="255" t="s">
        <v>532</v>
      </c>
      <c r="D228" s="256">
        <v>227500</v>
      </c>
      <c r="E228" s="256">
        <v>348000</v>
      </c>
      <c r="F228" s="256">
        <v>250977</v>
      </c>
      <c r="G228" s="75"/>
    </row>
    <row r="229" spans="2:7" ht="38.25" customHeight="1" thickBot="1">
      <c r="B229" s="254" t="s">
        <v>533</v>
      </c>
      <c r="C229" s="255" t="s">
        <v>534</v>
      </c>
      <c r="D229" s="256">
        <v>1350000</v>
      </c>
      <c r="E229" s="256">
        <v>1350000</v>
      </c>
      <c r="F229" s="256">
        <v>1198000</v>
      </c>
    </row>
    <row r="230" spans="2:7" ht="51" customHeight="1" thickBot="1">
      <c r="B230" s="254" t="s">
        <v>535</v>
      </c>
      <c r="C230" s="255" t="s">
        <v>536</v>
      </c>
      <c r="D230" s="256">
        <v>0</v>
      </c>
      <c r="E230" s="256">
        <v>1350000</v>
      </c>
      <c r="F230" s="257">
        <v>1198000</v>
      </c>
    </row>
    <row r="231" spans="2:7" ht="63.75" customHeight="1" thickBot="1">
      <c r="B231" s="254" t="s">
        <v>537</v>
      </c>
      <c r="C231" s="255" t="s">
        <v>538</v>
      </c>
      <c r="D231" s="256"/>
      <c r="E231" s="256">
        <v>0</v>
      </c>
      <c r="F231" s="257">
        <v>0</v>
      </c>
    </row>
    <row r="232" spans="2:7" ht="38.25" customHeight="1" thickBot="1">
      <c r="B232" s="254" t="s">
        <v>539</v>
      </c>
      <c r="C232" s="255" t="s">
        <v>540</v>
      </c>
      <c r="D232" s="256">
        <v>1350000</v>
      </c>
      <c r="E232" s="256">
        <v>0</v>
      </c>
      <c r="F232" s="257">
        <v>0</v>
      </c>
    </row>
    <row r="233" spans="2:7" ht="38.25" customHeight="1" thickBot="1">
      <c r="B233" s="254" t="s">
        <v>541</v>
      </c>
      <c r="C233" s="255" t="s">
        <v>542</v>
      </c>
      <c r="D233" s="256">
        <v>0</v>
      </c>
      <c r="E233" s="256">
        <v>0</v>
      </c>
      <c r="F233" s="257">
        <v>0</v>
      </c>
    </row>
    <row r="234" spans="2:7" ht="64.5" thickBot="1">
      <c r="B234" s="254" t="s">
        <v>543</v>
      </c>
      <c r="C234" s="255" t="s">
        <v>544</v>
      </c>
      <c r="D234" s="256">
        <v>0</v>
      </c>
      <c r="E234" s="256">
        <v>0</v>
      </c>
      <c r="F234" s="257">
        <v>0</v>
      </c>
    </row>
    <row r="235" spans="2:7" ht="39" thickBot="1">
      <c r="B235" s="254" t="s">
        <v>545</v>
      </c>
      <c r="C235" s="255" t="s">
        <v>546</v>
      </c>
      <c r="D235" s="256">
        <v>0</v>
      </c>
      <c r="E235" s="256">
        <v>0</v>
      </c>
      <c r="F235" s="257">
        <v>0</v>
      </c>
    </row>
    <row r="236" spans="2:7" ht="39" thickBot="1">
      <c r="B236" s="254" t="s">
        <v>547</v>
      </c>
      <c r="C236" s="255" t="s">
        <v>548</v>
      </c>
      <c r="D236" s="256">
        <v>0</v>
      </c>
      <c r="E236" s="256">
        <v>0</v>
      </c>
      <c r="F236" s="257">
        <v>0</v>
      </c>
    </row>
    <row r="237" spans="2:7" ht="13.5" thickBot="1">
      <c r="B237" s="254" t="s">
        <v>1886</v>
      </c>
      <c r="C237" s="255" t="s">
        <v>1871</v>
      </c>
      <c r="D237" s="256">
        <v>0</v>
      </c>
      <c r="E237" s="256">
        <v>0</v>
      </c>
      <c r="F237" s="257">
        <v>0</v>
      </c>
    </row>
    <row r="238" spans="2:7" ht="90" thickBot="1">
      <c r="B238" s="354" t="s">
        <v>1887</v>
      </c>
      <c r="C238" s="255" t="s">
        <v>1872</v>
      </c>
      <c r="D238" s="256">
        <v>0</v>
      </c>
      <c r="E238" s="256">
        <v>0</v>
      </c>
      <c r="F238" s="257">
        <v>0</v>
      </c>
    </row>
    <row r="239" spans="2:7" ht="13.5" thickBot="1">
      <c r="B239" s="254" t="s">
        <v>1891</v>
      </c>
      <c r="C239" s="255" t="s">
        <v>1873</v>
      </c>
      <c r="D239" s="256">
        <f>D240+D241+D242</f>
        <v>3204500</v>
      </c>
      <c r="E239" s="256">
        <f>E240+E241+E242</f>
        <v>3681000</v>
      </c>
      <c r="F239" s="256">
        <f>F240+F241+F242</f>
        <v>2008870</v>
      </c>
    </row>
    <row r="240" spans="2:7" ht="39" thickBot="1">
      <c r="B240" s="254" t="s">
        <v>1892</v>
      </c>
      <c r="C240" s="255" t="s">
        <v>1874</v>
      </c>
      <c r="D240" s="256">
        <v>227500</v>
      </c>
      <c r="E240" s="256">
        <v>348000</v>
      </c>
      <c r="F240" s="257">
        <v>250977</v>
      </c>
    </row>
    <row r="241" spans="2:7" ht="39" thickBot="1">
      <c r="B241" s="254" t="s">
        <v>1889</v>
      </c>
      <c r="C241" s="255" t="s">
        <v>1875</v>
      </c>
      <c r="D241" s="256">
        <v>1350000</v>
      </c>
      <c r="E241" s="256">
        <v>1350000</v>
      </c>
      <c r="F241" s="257">
        <v>1198000</v>
      </c>
    </row>
    <row r="242" spans="2:7" ht="26.25" thickBot="1">
      <c r="B242" s="272" t="s">
        <v>374</v>
      </c>
      <c r="C242" s="273" t="s">
        <v>549</v>
      </c>
      <c r="D242" s="274">
        <f>D89</f>
        <v>1627000</v>
      </c>
      <c r="E242" s="274">
        <f>E89</f>
        <v>1983000</v>
      </c>
      <c r="F242" s="274">
        <f>F89</f>
        <v>559893</v>
      </c>
    </row>
    <row r="243" spans="2:7" ht="64.5" thickBot="1">
      <c r="B243" s="265" t="s">
        <v>1629</v>
      </c>
      <c r="C243" s="260" t="s">
        <v>555</v>
      </c>
      <c r="D243" s="274">
        <f>D95</f>
        <v>0</v>
      </c>
      <c r="E243" s="274">
        <f t="shared" ref="E243:F245" si="9">E95</f>
        <v>0</v>
      </c>
      <c r="F243" s="274">
        <f t="shared" si="9"/>
        <v>0</v>
      </c>
    </row>
    <row r="244" spans="2:7" ht="26.25" thickBot="1">
      <c r="B244" s="265" t="s">
        <v>1630</v>
      </c>
      <c r="C244" s="260" t="s">
        <v>584</v>
      </c>
      <c r="D244" s="274">
        <f>D96</f>
        <v>0</v>
      </c>
      <c r="E244" s="274">
        <f t="shared" si="9"/>
        <v>0</v>
      </c>
      <c r="F244" s="274">
        <f t="shared" si="9"/>
        <v>0</v>
      </c>
    </row>
    <row r="245" spans="2:7" ht="13.5" thickBot="1">
      <c r="B245" s="265" t="s">
        <v>1631</v>
      </c>
      <c r="C245" s="260" t="s">
        <v>587</v>
      </c>
      <c r="D245" s="274">
        <f>D97</f>
        <v>0</v>
      </c>
      <c r="E245" s="274">
        <f t="shared" si="9"/>
        <v>0</v>
      </c>
      <c r="F245" s="274">
        <f t="shared" si="9"/>
        <v>0</v>
      </c>
    </row>
    <row r="246" spans="2:7" ht="63.75" hidden="1" customHeight="1">
      <c r="B246" s="265" t="s">
        <v>379</v>
      </c>
      <c r="C246" s="261" t="s">
        <v>550</v>
      </c>
      <c r="D246" s="277">
        <f>D247</f>
        <v>0</v>
      </c>
      <c r="E246" s="277">
        <f>E247</f>
        <v>0</v>
      </c>
      <c r="F246" s="277">
        <f>F247</f>
        <v>0</v>
      </c>
      <c r="G246" s="75"/>
    </row>
    <row r="247" spans="2:7" ht="38.25" hidden="1" customHeight="1">
      <c r="B247" s="265" t="s">
        <v>380</v>
      </c>
      <c r="C247" s="260" t="s">
        <v>551</v>
      </c>
      <c r="D247" s="274">
        <f>D99</f>
        <v>0</v>
      </c>
      <c r="E247" s="274">
        <f>E99</f>
        <v>0</v>
      </c>
      <c r="F247" s="274">
        <f>F99</f>
        <v>0</v>
      </c>
      <c r="G247" s="75"/>
    </row>
    <row r="248" spans="2:7" ht="25.5" hidden="1" customHeight="1">
      <c r="B248" s="265" t="s">
        <v>381</v>
      </c>
      <c r="C248" s="261" t="s">
        <v>552</v>
      </c>
      <c r="D248" s="277">
        <f t="shared" ref="D248:F249" si="10">D249</f>
        <v>0</v>
      </c>
      <c r="E248" s="277">
        <f t="shared" si="10"/>
        <v>0</v>
      </c>
      <c r="F248" s="277">
        <f t="shared" si="10"/>
        <v>0</v>
      </c>
      <c r="G248" s="75"/>
    </row>
    <row r="249" spans="2:7" ht="25.5" hidden="1" customHeight="1">
      <c r="B249" s="265" t="s">
        <v>382</v>
      </c>
      <c r="C249" s="260" t="s">
        <v>553</v>
      </c>
      <c r="D249" s="274">
        <f t="shared" si="10"/>
        <v>0</v>
      </c>
      <c r="E249" s="274">
        <f t="shared" si="10"/>
        <v>0</v>
      </c>
      <c r="F249" s="274">
        <f t="shared" si="10"/>
        <v>0</v>
      </c>
      <c r="G249" s="75"/>
    </row>
    <row r="250" spans="2:7" ht="12.75" hidden="1" customHeight="1">
      <c r="B250" s="265" t="s">
        <v>383</v>
      </c>
      <c r="C250" s="260" t="s">
        <v>554</v>
      </c>
      <c r="D250" s="274">
        <f>D102</f>
        <v>0</v>
      </c>
      <c r="E250" s="274">
        <f>E102</f>
        <v>0</v>
      </c>
      <c r="F250" s="274">
        <f>F102</f>
        <v>0</v>
      </c>
    </row>
    <row r="251" spans="2:7" ht="25.5" hidden="1" customHeight="1">
      <c r="B251" s="272" t="s">
        <v>41</v>
      </c>
      <c r="C251" s="273"/>
      <c r="D251" s="274">
        <f>D211-D374</f>
        <v>-104000</v>
      </c>
      <c r="E251" s="278">
        <f>E211-E374</f>
        <v>-104000</v>
      </c>
      <c r="F251" s="274">
        <f>F211-F374</f>
        <v>-68284</v>
      </c>
    </row>
    <row r="252" spans="2:7" ht="25.5" hidden="1" customHeight="1">
      <c r="B252" s="254" t="s">
        <v>385</v>
      </c>
      <c r="C252" s="255" t="s">
        <v>555</v>
      </c>
      <c r="D252" s="256">
        <v>0</v>
      </c>
      <c r="E252" s="256">
        <v>0</v>
      </c>
      <c r="F252" s="264">
        <v>0</v>
      </c>
    </row>
    <row r="253" spans="2:7" ht="25.5" hidden="1" customHeight="1">
      <c r="B253" s="254" t="s">
        <v>387</v>
      </c>
      <c r="C253" s="255" t="s">
        <v>556</v>
      </c>
      <c r="D253" s="256">
        <v>0</v>
      </c>
      <c r="E253" s="256">
        <v>0</v>
      </c>
      <c r="F253" s="264">
        <v>0</v>
      </c>
    </row>
    <row r="254" spans="2:7" ht="12.75" hidden="1" customHeight="1">
      <c r="B254" s="254" t="s">
        <v>389</v>
      </c>
      <c r="C254" s="255" t="s">
        <v>557</v>
      </c>
      <c r="D254" s="256">
        <v>0</v>
      </c>
      <c r="E254" s="256">
        <v>0</v>
      </c>
      <c r="F254" s="264">
        <v>0</v>
      </c>
    </row>
    <row r="255" spans="2:7" ht="25.5" hidden="1" customHeight="1">
      <c r="B255" s="254" t="s">
        <v>391</v>
      </c>
      <c r="C255" s="255" t="s">
        <v>558</v>
      </c>
      <c r="D255" s="256">
        <v>0</v>
      </c>
      <c r="E255" s="256">
        <v>0</v>
      </c>
      <c r="F255" s="264">
        <v>0</v>
      </c>
    </row>
    <row r="256" spans="2:7" ht="25.5" hidden="1" customHeight="1">
      <c r="B256" s="254" t="s">
        <v>393</v>
      </c>
      <c r="C256" s="255" t="s">
        <v>559</v>
      </c>
      <c r="D256" s="256">
        <v>0</v>
      </c>
      <c r="E256" s="256">
        <v>0</v>
      </c>
      <c r="F256" s="264">
        <v>0</v>
      </c>
    </row>
    <row r="257" spans="2:6" ht="25.5" hidden="1" customHeight="1">
      <c r="B257" s="254" t="s">
        <v>395</v>
      </c>
      <c r="C257" s="255" t="s">
        <v>560</v>
      </c>
      <c r="D257" s="256">
        <v>0</v>
      </c>
      <c r="E257" s="256">
        <v>0</v>
      </c>
      <c r="F257" s="264">
        <v>0</v>
      </c>
    </row>
    <row r="258" spans="2:6" ht="12.75" hidden="1" customHeight="1">
      <c r="B258" s="254" t="s">
        <v>389</v>
      </c>
      <c r="C258" s="255" t="s">
        <v>561</v>
      </c>
      <c r="D258" s="256">
        <v>0</v>
      </c>
      <c r="E258" s="256">
        <v>0</v>
      </c>
      <c r="F258" s="264">
        <v>0</v>
      </c>
    </row>
    <row r="259" spans="2:6" ht="25.5" hidden="1" customHeight="1">
      <c r="B259" s="254" t="s">
        <v>391</v>
      </c>
      <c r="C259" s="255" t="s">
        <v>562</v>
      </c>
      <c r="D259" s="256">
        <v>0</v>
      </c>
      <c r="E259" s="256">
        <v>0</v>
      </c>
      <c r="F259" s="264">
        <v>0</v>
      </c>
    </row>
    <row r="260" spans="2:6" ht="25.5" hidden="1" customHeight="1">
      <c r="B260" s="254" t="s">
        <v>393</v>
      </c>
      <c r="C260" s="255" t="s">
        <v>563</v>
      </c>
      <c r="D260" s="256">
        <v>0</v>
      </c>
      <c r="E260" s="256">
        <v>0</v>
      </c>
      <c r="F260" s="264">
        <v>0</v>
      </c>
    </row>
    <row r="261" spans="2:6" ht="25.5" hidden="1" customHeight="1">
      <c r="B261" s="254" t="s">
        <v>400</v>
      </c>
      <c r="C261" s="255" t="s">
        <v>564</v>
      </c>
      <c r="D261" s="256">
        <v>0</v>
      </c>
      <c r="E261" s="256">
        <v>0</v>
      </c>
      <c r="F261" s="264">
        <v>0</v>
      </c>
    </row>
    <row r="262" spans="2:6" ht="12.75" hidden="1" customHeight="1">
      <c r="B262" s="254" t="s">
        <v>389</v>
      </c>
      <c r="C262" s="255" t="s">
        <v>565</v>
      </c>
      <c r="D262" s="256">
        <v>0</v>
      </c>
      <c r="E262" s="256">
        <v>0</v>
      </c>
      <c r="F262" s="264">
        <v>0</v>
      </c>
    </row>
    <row r="263" spans="2:6" ht="25.5" hidden="1" customHeight="1">
      <c r="B263" s="254" t="s">
        <v>391</v>
      </c>
      <c r="C263" s="255" t="s">
        <v>566</v>
      </c>
      <c r="D263" s="256">
        <v>0</v>
      </c>
      <c r="E263" s="256">
        <v>0</v>
      </c>
      <c r="F263" s="264">
        <v>0</v>
      </c>
    </row>
    <row r="264" spans="2:6" ht="25.5" hidden="1" customHeight="1">
      <c r="B264" s="254" t="s">
        <v>393</v>
      </c>
      <c r="C264" s="255" t="s">
        <v>567</v>
      </c>
      <c r="D264" s="256">
        <v>0</v>
      </c>
      <c r="E264" s="256">
        <v>0</v>
      </c>
      <c r="F264" s="264">
        <v>0</v>
      </c>
    </row>
    <row r="265" spans="2:6" ht="25.5" hidden="1" customHeight="1">
      <c r="B265" s="254" t="s">
        <v>405</v>
      </c>
      <c r="C265" s="255" t="s">
        <v>568</v>
      </c>
      <c r="D265" s="256">
        <v>0</v>
      </c>
      <c r="E265" s="256">
        <v>0</v>
      </c>
      <c r="F265" s="264">
        <v>0</v>
      </c>
    </row>
    <row r="266" spans="2:6" ht="12.75" hidden="1" customHeight="1">
      <c r="B266" s="254" t="s">
        <v>389</v>
      </c>
      <c r="C266" s="255" t="s">
        <v>569</v>
      </c>
      <c r="D266" s="256">
        <v>0</v>
      </c>
      <c r="E266" s="256">
        <v>0</v>
      </c>
      <c r="F266" s="264">
        <v>0</v>
      </c>
    </row>
    <row r="267" spans="2:6" ht="38.25" hidden="1" customHeight="1">
      <c r="B267" s="254" t="s">
        <v>391</v>
      </c>
      <c r="C267" s="255" t="s">
        <v>570</v>
      </c>
      <c r="D267" s="256">
        <v>0</v>
      </c>
      <c r="E267" s="256">
        <v>0</v>
      </c>
      <c r="F267" s="264">
        <v>0</v>
      </c>
    </row>
    <row r="268" spans="2:6" ht="25.5" hidden="1" customHeight="1">
      <c r="B268" s="254" t="s">
        <v>393</v>
      </c>
      <c r="C268" s="255" t="s">
        <v>571</v>
      </c>
      <c r="D268" s="256">
        <v>0</v>
      </c>
      <c r="E268" s="256">
        <v>0</v>
      </c>
      <c r="F268" s="264">
        <v>0</v>
      </c>
    </row>
    <row r="269" spans="2:6" ht="25.5" hidden="1" customHeight="1">
      <c r="B269" s="254" t="s">
        <v>410</v>
      </c>
      <c r="C269" s="255" t="s">
        <v>572</v>
      </c>
      <c r="D269" s="256">
        <v>0</v>
      </c>
      <c r="E269" s="256">
        <v>0</v>
      </c>
      <c r="F269" s="264">
        <v>0</v>
      </c>
    </row>
    <row r="270" spans="2:6" ht="12.75" hidden="1" customHeight="1">
      <c r="B270" s="254" t="s">
        <v>389</v>
      </c>
      <c r="C270" s="255" t="s">
        <v>573</v>
      </c>
      <c r="D270" s="256">
        <v>0</v>
      </c>
      <c r="E270" s="256">
        <v>0</v>
      </c>
      <c r="F270" s="264">
        <v>0</v>
      </c>
    </row>
    <row r="271" spans="2:6" ht="38.25" hidden="1" customHeight="1">
      <c r="B271" s="254" t="s">
        <v>391</v>
      </c>
      <c r="C271" s="255" t="s">
        <v>574</v>
      </c>
      <c r="D271" s="256">
        <v>0</v>
      </c>
      <c r="E271" s="256">
        <v>0</v>
      </c>
      <c r="F271" s="264">
        <v>0</v>
      </c>
    </row>
    <row r="272" spans="2:6" ht="25.5" hidden="1" customHeight="1">
      <c r="B272" s="254" t="s">
        <v>393</v>
      </c>
      <c r="C272" s="255" t="s">
        <v>575</v>
      </c>
      <c r="D272" s="256">
        <v>0</v>
      </c>
      <c r="E272" s="256">
        <v>0</v>
      </c>
      <c r="F272" s="264">
        <v>0</v>
      </c>
    </row>
    <row r="273" spans="2:6" ht="25.5" hidden="1" customHeight="1">
      <c r="B273" s="254" t="s">
        <v>415</v>
      </c>
      <c r="C273" s="255" t="s">
        <v>576</v>
      </c>
      <c r="D273" s="256">
        <v>0</v>
      </c>
      <c r="E273" s="256">
        <v>0</v>
      </c>
      <c r="F273" s="264">
        <v>0</v>
      </c>
    </row>
    <row r="274" spans="2:6" ht="12.75" hidden="1" customHeight="1">
      <c r="B274" s="254" t="s">
        <v>389</v>
      </c>
      <c r="C274" s="255" t="s">
        <v>577</v>
      </c>
      <c r="D274" s="256">
        <v>0</v>
      </c>
      <c r="E274" s="256">
        <v>0</v>
      </c>
      <c r="F274" s="264">
        <v>0</v>
      </c>
    </row>
    <row r="275" spans="2:6" ht="38.25" hidden="1" customHeight="1">
      <c r="B275" s="254" t="s">
        <v>391</v>
      </c>
      <c r="C275" s="255" t="s">
        <v>578</v>
      </c>
      <c r="D275" s="256">
        <v>0</v>
      </c>
      <c r="E275" s="256">
        <v>0</v>
      </c>
      <c r="F275" s="264">
        <v>0</v>
      </c>
    </row>
    <row r="276" spans="2:6" ht="25.5" hidden="1" customHeight="1">
      <c r="B276" s="254" t="s">
        <v>393</v>
      </c>
      <c r="C276" s="255" t="s">
        <v>579</v>
      </c>
      <c r="D276" s="256">
        <v>0</v>
      </c>
      <c r="E276" s="256">
        <v>0</v>
      </c>
      <c r="F276" s="264">
        <v>0</v>
      </c>
    </row>
    <row r="277" spans="2:6" ht="25.5" hidden="1" customHeight="1">
      <c r="B277" s="254" t="s">
        <v>420</v>
      </c>
      <c r="C277" s="255" t="s">
        <v>580</v>
      </c>
      <c r="D277" s="256">
        <v>0</v>
      </c>
      <c r="E277" s="256">
        <v>0</v>
      </c>
      <c r="F277" s="264">
        <v>0</v>
      </c>
    </row>
    <row r="278" spans="2:6" ht="12.75" hidden="1" customHeight="1">
      <c r="B278" s="254" t="s">
        <v>389</v>
      </c>
      <c r="C278" s="255" t="s">
        <v>581</v>
      </c>
      <c r="D278" s="256">
        <v>0</v>
      </c>
      <c r="E278" s="256">
        <v>0</v>
      </c>
      <c r="F278" s="264">
        <v>0</v>
      </c>
    </row>
    <row r="279" spans="2:6" ht="38.25" hidden="1" customHeight="1">
      <c r="B279" s="254" t="s">
        <v>391</v>
      </c>
      <c r="C279" s="255" t="s">
        <v>582</v>
      </c>
      <c r="D279" s="256">
        <v>0</v>
      </c>
      <c r="E279" s="256">
        <v>0</v>
      </c>
      <c r="F279" s="264">
        <v>0</v>
      </c>
    </row>
    <row r="280" spans="2:6" ht="25.5" hidden="1" customHeight="1">
      <c r="B280" s="254" t="s">
        <v>393</v>
      </c>
      <c r="C280" s="255" t="s">
        <v>583</v>
      </c>
      <c r="D280" s="256">
        <v>0</v>
      </c>
      <c r="E280" s="256">
        <v>0</v>
      </c>
      <c r="F280" s="264">
        <v>0</v>
      </c>
    </row>
    <row r="281" spans="2:6" ht="25.5" hidden="1" customHeight="1">
      <c r="B281" s="254" t="s">
        <v>425</v>
      </c>
      <c r="C281" s="255" t="s">
        <v>584</v>
      </c>
      <c r="D281" s="256">
        <v>0</v>
      </c>
      <c r="E281" s="256">
        <v>0</v>
      </c>
      <c r="F281" s="264">
        <v>0</v>
      </c>
    </row>
    <row r="282" spans="2:6" ht="12.75" hidden="1" customHeight="1">
      <c r="B282" s="254" t="s">
        <v>389</v>
      </c>
      <c r="C282" s="255" t="s">
        <v>585</v>
      </c>
      <c r="D282" s="256">
        <v>0</v>
      </c>
      <c r="E282" s="256">
        <v>0</v>
      </c>
      <c r="F282" s="264">
        <v>0</v>
      </c>
    </row>
    <row r="283" spans="2:6" ht="25.5" hidden="1" customHeight="1">
      <c r="B283" s="254" t="s">
        <v>391</v>
      </c>
      <c r="C283" s="255" t="s">
        <v>586</v>
      </c>
      <c r="D283" s="256">
        <v>0</v>
      </c>
      <c r="E283" s="256">
        <v>0</v>
      </c>
      <c r="F283" s="264">
        <v>0</v>
      </c>
    </row>
    <row r="284" spans="2:6" ht="25.5" hidden="1" customHeight="1">
      <c r="B284" s="254" t="s">
        <v>393</v>
      </c>
      <c r="C284" s="255" t="s">
        <v>587</v>
      </c>
      <c r="D284" s="256">
        <v>0</v>
      </c>
      <c r="E284" s="256">
        <v>0</v>
      </c>
      <c r="F284" s="264">
        <v>0</v>
      </c>
    </row>
    <row r="285" spans="2:6" ht="25.5" hidden="1" customHeight="1">
      <c r="B285" s="254" t="s">
        <v>430</v>
      </c>
      <c r="C285" s="255" t="s">
        <v>588</v>
      </c>
      <c r="D285" s="256">
        <v>0</v>
      </c>
      <c r="E285" s="256">
        <v>0</v>
      </c>
      <c r="F285" s="264">
        <v>0</v>
      </c>
    </row>
    <row r="286" spans="2:6" ht="12.75" hidden="1" customHeight="1">
      <c r="B286" s="254" t="s">
        <v>389</v>
      </c>
      <c r="C286" s="255" t="s">
        <v>589</v>
      </c>
      <c r="D286" s="256">
        <v>0</v>
      </c>
      <c r="E286" s="256">
        <v>0</v>
      </c>
      <c r="F286" s="264">
        <v>0</v>
      </c>
    </row>
    <row r="287" spans="2:6" ht="38.25" hidden="1" customHeight="1">
      <c r="B287" s="254" t="s">
        <v>391</v>
      </c>
      <c r="C287" s="255" t="s">
        <v>590</v>
      </c>
      <c r="D287" s="256">
        <v>0</v>
      </c>
      <c r="E287" s="256">
        <v>0</v>
      </c>
      <c r="F287" s="264">
        <v>0</v>
      </c>
    </row>
    <row r="288" spans="2:6" ht="25.5" hidden="1" customHeight="1">
      <c r="B288" s="254" t="s">
        <v>393</v>
      </c>
      <c r="C288" s="255" t="s">
        <v>591</v>
      </c>
      <c r="D288" s="256">
        <v>0</v>
      </c>
      <c r="E288" s="256">
        <v>0</v>
      </c>
      <c r="F288" s="264">
        <v>0</v>
      </c>
    </row>
    <row r="289" spans="2:7" ht="25.5" hidden="1" customHeight="1">
      <c r="B289" s="254" t="s">
        <v>435</v>
      </c>
      <c r="C289" s="255" t="s">
        <v>592</v>
      </c>
      <c r="D289" s="256">
        <v>0</v>
      </c>
      <c r="E289" s="256">
        <v>0</v>
      </c>
      <c r="F289" s="264">
        <v>0</v>
      </c>
    </row>
    <row r="290" spans="2:7" ht="12.75" hidden="1" customHeight="1">
      <c r="B290" s="254" t="s">
        <v>389</v>
      </c>
      <c r="C290" s="255" t="s">
        <v>593</v>
      </c>
      <c r="D290" s="256">
        <v>0</v>
      </c>
      <c r="E290" s="256">
        <v>0</v>
      </c>
      <c r="F290" s="264">
        <v>0</v>
      </c>
    </row>
    <row r="291" spans="2:7" ht="26.25" hidden="1" thickBot="1">
      <c r="B291" s="254" t="s">
        <v>391</v>
      </c>
      <c r="C291" s="255" t="s">
        <v>594</v>
      </c>
      <c r="D291" s="256">
        <v>0</v>
      </c>
      <c r="E291" s="256">
        <v>0</v>
      </c>
      <c r="F291" s="264">
        <v>0</v>
      </c>
    </row>
    <row r="292" spans="2:7" ht="13.5" hidden="1" thickBot="1">
      <c r="B292" s="254" t="s">
        <v>393</v>
      </c>
      <c r="C292" s="255" t="s">
        <v>595</v>
      </c>
      <c r="D292" s="256">
        <v>0</v>
      </c>
      <c r="E292" s="256">
        <v>0</v>
      </c>
      <c r="F292" s="264">
        <v>0</v>
      </c>
    </row>
    <row r="293" spans="2:7" ht="39" hidden="1" thickBot="1">
      <c r="B293" s="254" t="s">
        <v>596</v>
      </c>
      <c r="C293" s="255" t="s">
        <v>597</v>
      </c>
      <c r="D293" s="256">
        <v>0</v>
      </c>
      <c r="E293" s="256">
        <v>0</v>
      </c>
      <c r="F293" s="264">
        <v>0</v>
      </c>
    </row>
    <row r="294" spans="2:7" ht="26.25" hidden="1" thickBot="1">
      <c r="B294" s="254" t="s">
        <v>389</v>
      </c>
      <c r="C294" s="255" t="s">
        <v>598</v>
      </c>
      <c r="D294" s="256">
        <v>0</v>
      </c>
      <c r="E294" s="256">
        <v>0</v>
      </c>
      <c r="F294" s="264">
        <v>0</v>
      </c>
    </row>
    <row r="295" spans="2:7" ht="26.25" hidden="1" thickBot="1">
      <c r="B295" s="254" t="s">
        <v>391</v>
      </c>
      <c r="C295" s="255" t="s">
        <v>599</v>
      </c>
      <c r="D295" s="256">
        <v>0</v>
      </c>
      <c r="E295" s="256">
        <v>0</v>
      </c>
      <c r="F295" s="264">
        <v>0</v>
      </c>
    </row>
    <row r="296" spans="2:7" ht="13.5" hidden="1" thickBot="1">
      <c r="B296" s="254" t="s">
        <v>393</v>
      </c>
      <c r="C296" s="255" t="s">
        <v>600</v>
      </c>
      <c r="D296" s="256">
        <v>0</v>
      </c>
      <c r="E296" s="256">
        <v>0</v>
      </c>
      <c r="F296" s="264">
        <v>0</v>
      </c>
    </row>
    <row r="297" spans="2:7" ht="39" thickBot="1">
      <c r="B297" s="254" t="s">
        <v>1893</v>
      </c>
      <c r="C297" s="255">
        <v>4810</v>
      </c>
      <c r="D297" s="256"/>
      <c r="E297" s="256"/>
      <c r="F297" s="264">
        <f>F298</f>
        <v>0</v>
      </c>
    </row>
    <row r="298" spans="2:7" ht="26.25" thickBot="1">
      <c r="B298" s="254" t="s">
        <v>1894</v>
      </c>
      <c r="C298" s="255">
        <v>481001</v>
      </c>
      <c r="D298" s="256"/>
      <c r="E298" s="256"/>
      <c r="F298" s="264">
        <f>F299</f>
        <v>0</v>
      </c>
    </row>
    <row r="299" spans="2:7" ht="26.25" thickBot="1">
      <c r="B299" s="254" t="s">
        <v>1139</v>
      </c>
      <c r="C299" s="255">
        <v>48100102</v>
      </c>
      <c r="D299" s="256">
        <v>0</v>
      </c>
      <c r="E299" s="256">
        <v>0</v>
      </c>
      <c r="F299" s="264">
        <v>0</v>
      </c>
    </row>
    <row r="300" spans="2:7" s="68" customFormat="1" ht="39" thickBot="1">
      <c r="B300" s="279" t="s">
        <v>601</v>
      </c>
      <c r="C300" s="280" t="s">
        <v>602</v>
      </c>
      <c r="D300" s="281">
        <f>SUM(D301:D308)</f>
        <v>141293500</v>
      </c>
      <c r="E300" s="281">
        <f>SUM(E301:E308)</f>
        <v>157465000</v>
      </c>
      <c r="F300" s="281">
        <f>SUM(F301:F308)</f>
        <v>136944219</v>
      </c>
      <c r="G300" s="69"/>
    </row>
    <row r="301" spans="2:7" s="70" customFormat="1" ht="13.5" thickBot="1">
      <c r="B301" s="282" t="s">
        <v>603</v>
      </c>
      <c r="C301" s="283">
        <v>10</v>
      </c>
      <c r="D301" s="277">
        <f t="shared" ref="D301:F302" si="11">D310+D336</f>
        <v>58060000</v>
      </c>
      <c r="E301" s="277">
        <f t="shared" si="11"/>
        <v>69716000</v>
      </c>
      <c r="F301" s="277">
        <f t="shared" si="11"/>
        <v>64207424</v>
      </c>
    </row>
    <row r="302" spans="2:7" s="70" customFormat="1" ht="13.5" thickBot="1">
      <c r="B302" s="282" t="s">
        <v>604</v>
      </c>
      <c r="C302" s="283">
        <v>20</v>
      </c>
      <c r="D302" s="277">
        <f t="shared" si="11"/>
        <v>58288000</v>
      </c>
      <c r="E302" s="277">
        <f t="shared" si="11"/>
        <v>79479000</v>
      </c>
      <c r="F302" s="277">
        <f t="shared" si="11"/>
        <v>67538486</v>
      </c>
    </row>
    <row r="303" spans="2:7" s="70" customFormat="1" ht="13.5" hidden="1" thickBot="1">
      <c r="B303" s="282" t="s">
        <v>605</v>
      </c>
      <c r="C303" s="283">
        <v>40</v>
      </c>
      <c r="D303" s="277"/>
      <c r="E303" s="277"/>
      <c r="F303" s="277">
        <v>0</v>
      </c>
    </row>
    <row r="304" spans="2:7" s="70" customFormat="1" ht="26.25" thickBot="1">
      <c r="B304" s="284" t="s">
        <v>606</v>
      </c>
      <c r="C304" s="283">
        <v>58</v>
      </c>
      <c r="D304" s="277">
        <f>D325</f>
        <v>0</v>
      </c>
      <c r="E304" s="277">
        <f>E325</f>
        <v>0</v>
      </c>
      <c r="F304" s="277">
        <f>F325</f>
        <v>0</v>
      </c>
      <c r="G304" s="239"/>
    </row>
    <row r="305" spans="2:7" s="71" customFormat="1" ht="13.5" thickBot="1">
      <c r="B305" s="285" t="s">
        <v>607</v>
      </c>
      <c r="C305" s="286">
        <v>59</v>
      </c>
      <c r="D305" s="287">
        <f>D326+D333+D343</f>
        <v>512000</v>
      </c>
      <c r="E305" s="287">
        <f>E326+E333+E343</f>
        <v>759000</v>
      </c>
      <c r="F305" s="287">
        <f>F326+F333+F343</f>
        <v>682887</v>
      </c>
      <c r="G305" s="240"/>
    </row>
    <row r="306" spans="2:7" s="71" customFormat="1" ht="13.5" thickBot="1">
      <c r="B306" s="285" t="s">
        <v>1926</v>
      </c>
      <c r="C306" s="286">
        <v>61</v>
      </c>
      <c r="D306" s="287">
        <v>17405000</v>
      </c>
      <c r="E306" s="287"/>
      <c r="F306" s="287"/>
      <c r="G306" s="240"/>
    </row>
    <row r="307" spans="2:7" s="70" customFormat="1" ht="13.5" thickBot="1">
      <c r="B307" s="282" t="s">
        <v>608</v>
      </c>
      <c r="C307" s="283">
        <v>70</v>
      </c>
      <c r="D307" s="277">
        <f>D320+D328+D334+D338</f>
        <v>7028500</v>
      </c>
      <c r="E307" s="277">
        <f>E320+E328+E334+E338</f>
        <v>7511000</v>
      </c>
      <c r="F307" s="277">
        <f>F320+F328+F334+F338</f>
        <v>4515422</v>
      </c>
    </row>
    <row r="308" spans="2:7" s="70" customFormat="1" ht="26.25" thickBot="1">
      <c r="B308" s="282" t="s">
        <v>609</v>
      </c>
      <c r="C308" s="283">
        <v>85</v>
      </c>
      <c r="D308" s="277">
        <f>D345</f>
        <v>0</v>
      </c>
      <c r="E308" s="277">
        <f>E345</f>
        <v>0</v>
      </c>
      <c r="F308" s="287">
        <f>F345+F315</f>
        <v>0</v>
      </c>
    </row>
    <row r="309" spans="2:7" ht="39" thickBot="1">
      <c r="B309" s="288" t="s">
        <v>610</v>
      </c>
      <c r="C309" s="289" t="s">
        <v>611</v>
      </c>
      <c r="D309" s="277">
        <f t="shared" ref="D309:F311" si="12">D316+D322+D330</f>
        <v>109333500</v>
      </c>
      <c r="E309" s="277">
        <f t="shared" si="12"/>
        <v>109805000</v>
      </c>
      <c r="F309" s="277">
        <f t="shared" si="12"/>
        <v>92771530</v>
      </c>
    </row>
    <row r="310" spans="2:7" ht="13.5" thickBot="1">
      <c r="B310" s="282" t="s">
        <v>603</v>
      </c>
      <c r="C310" s="283">
        <v>10</v>
      </c>
      <c r="D310" s="266">
        <f t="shared" si="12"/>
        <v>47760000</v>
      </c>
      <c r="E310" s="266">
        <f t="shared" si="12"/>
        <v>52861000</v>
      </c>
      <c r="F310" s="266">
        <f t="shared" si="12"/>
        <v>47568735</v>
      </c>
    </row>
    <row r="311" spans="2:7" ht="13.5" thickBot="1">
      <c r="B311" s="282" t="s">
        <v>604</v>
      </c>
      <c r="C311" s="283">
        <v>20</v>
      </c>
      <c r="D311" s="266">
        <f t="shared" si="12"/>
        <v>41481000</v>
      </c>
      <c r="E311" s="266">
        <f t="shared" si="12"/>
        <v>52682000</v>
      </c>
      <c r="F311" s="266">
        <f t="shared" si="12"/>
        <v>42755633</v>
      </c>
    </row>
    <row r="312" spans="2:7" ht="13.5" thickBot="1">
      <c r="B312" s="282" t="s">
        <v>608</v>
      </c>
      <c r="C312" s="283">
        <v>70</v>
      </c>
      <c r="D312" s="266">
        <f>D320+D328+D334</f>
        <v>2365500</v>
      </c>
      <c r="E312" s="266">
        <f>E320+E328+E334</f>
        <v>3848000</v>
      </c>
      <c r="F312" s="266">
        <f>F320+F328+F334</f>
        <v>2106629</v>
      </c>
    </row>
    <row r="313" spans="2:7" ht="13.5" thickBot="1">
      <c r="B313" s="284" t="s">
        <v>616</v>
      </c>
      <c r="C313" s="283">
        <v>59</v>
      </c>
      <c r="D313" s="266">
        <f>D326+D333</f>
        <v>322000</v>
      </c>
      <c r="E313" s="266">
        <f>E326+E333</f>
        <v>414000</v>
      </c>
      <c r="F313" s="266">
        <f>F326+F333</f>
        <v>340533</v>
      </c>
    </row>
    <row r="314" spans="2:7" ht="26.25" thickBot="1">
      <c r="B314" s="284" t="s">
        <v>606</v>
      </c>
      <c r="C314" s="283">
        <v>58</v>
      </c>
      <c r="D314" s="266">
        <f>D325</f>
        <v>0</v>
      </c>
      <c r="E314" s="266">
        <f>E325</f>
        <v>0</v>
      </c>
      <c r="F314" s="266">
        <f>F325</f>
        <v>0</v>
      </c>
    </row>
    <row r="315" spans="2:7" ht="26.25" thickBot="1">
      <c r="B315" s="284" t="s">
        <v>609</v>
      </c>
      <c r="C315" s="283">
        <v>85</v>
      </c>
      <c r="D315" s="266">
        <f>D321</f>
        <v>0</v>
      </c>
      <c r="E315" s="266">
        <f>E321</f>
        <v>0</v>
      </c>
      <c r="F315" s="266">
        <f>F321+F329</f>
        <v>0</v>
      </c>
    </row>
    <row r="316" spans="2:7" s="65" customFormat="1" ht="39" thickBot="1">
      <c r="B316" s="288" t="s">
        <v>612</v>
      </c>
      <c r="C316" s="289" t="s">
        <v>613</v>
      </c>
      <c r="D316" s="277">
        <f>SUM(D317:D320)</f>
        <v>9133500</v>
      </c>
      <c r="E316" s="277">
        <f>SUM(E317:E320)</f>
        <v>8873500</v>
      </c>
      <c r="F316" s="287">
        <f>SUM(F317:F321)</f>
        <v>5904024</v>
      </c>
    </row>
    <row r="317" spans="2:7" ht="13.5" thickBot="1">
      <c r="B317" s="284" t="s">
        <v>603</v>
      </c>
      <c r="C317" s="255">
        <v>10</v>
      </c>
      <c r="D317" s="256">
        <v>267000</v>
      </c>
      <c r="E317" s="256">
        <v>267000</v>
      </c>
      <c r="F317" s="257">
        <v>219913</v>
      </c>
    </row>
    <row r="318" spans="2:7" ht="13.5" thickBot="1">
      <c r="B318" s="284" t="s">
        <v>604</v>
      </c>
      <c r="C318" s="255">
        <v>20</v>
      </c>
      <c r="D318" s="256">
        <v>8809500</v>
      </c>
      <c r="E318" s="256">
        <v>8543500</v>
      </c>
      <c r="F318" s="257">
        <v>5654659</v>
      </c>
    </row>
    <row r="319" spans="2:7" ht="13.5" thickBot="1">
      <c r="B319" s="284" t="s">
        <v>605</v>
      </c>
      <c r="C319" s="255">
        <v>40</v>
      </c>
      <c r="D319" s="256"/>
      <c r="E319" s="256"/>
      <c r="F319" s="257"/>
    </row>
    <row r="320" spans="2:7" ht="13.5" thickBot="1">
      <c r="B320" s="284" t="s">
        <v>608</v>
      </c>
      <c r="C320" s="255">
        <v>70</v>
      </c>
      <c r="D320" s="256">
        <v>57000</v>
      </c>
      <c r="E320" s="256">
        <v>63000</v>
      </c>
      <c r="F320" s="257">
        <v>29452</v>
      </c>
    </row>
    <row r="321" spans="2:6" ht="26.25" thickBot="1">
      <c r="B321" s="284" t="s">
        <v>609</v>
      </c>
      <c r="C321" s="283">
        <v>85</v>
      </c>
      <c r="D321" s="256"/>
      <c r="E321" s="256"/>
      <c r="F321" s="257">
        <v>0</v>
      </c>
    </row>
    <row r="322" spans="2:6" s="65" customFormat="1" ht="13.5" thickBot="1">
      <c r="B322" s="290" t="s">
        <v>614</v>
      </c>
      <c r="C322" s="289" t="s">
        <v>615</v>
      </c>
      <c r="D322" s="252">
        <f>SUM(D323:D328)</f>
        <v>78884000</v>
      </c>
      <c r="E322" s="252">
        <f>SUM(E323:E328)</f>
        <v>60339500</v>
      </c>
      <c r="F322" s="253">
        <f>SUM(F323:F329)</f>
        <v>51964089</v>
      </c>
    </row>
    <row r="323" spans="2:6" ht="13.5" thickBot="1">
      <c r="B323" s="284" t="s">
        <v>603</v>
      </c>
      <c r="C323" s="283">
        <v>10</v>
      </c>
      <c r="D323" s="259">
        <v>42800000</v>
      </c>
      <c r="E323" s="259">
        <v>42300000</v>
      </c>
      <c r="F323" s="257">
        <v>38944940</v>
      </c>
    </row>
    <row r="324" spans="2:6" ht="13.5" thickBot="1">
      <c r="B324" s="284" t="s">
        <v>604</v>
      </c>
      <c r="C324" s="283">
        <v>20</v>
      </c>
      <c r="D324" s="256">
        <v>16831500</v>
      </c>
      <c r="E324" s="256">
        <v>16071500</v>
      </c>
      <c r="F324" s="257">
        <v>11341865</v>
      </c>
    </row>
    <row r="325" spans="2:6" ht="26.25" thickBot="1">
      <c r="B325" s="284" t="s">
        <v>606</v>
      </c>
      <c r="C325" s="283">
        <v>58</v>
      </c>
      <c r="D325" s="256">
        <v>0</v>
      </c>
      <c r="E325" s="256">
        <v>0</v>
      </c>
      <c r="F325" s="257">
        <v>0</v>
      </c>
    </row>
    <row r="326" spans="2:6" ht="13.5" thickBot="1">
      <c r="B326" s="284" t="s">
        <v>616</v>
      </c>
      <c r="C326" s="283">
        <v>59</v>
      </c>
      <c r="D326" s="256">
        <v>250000</v>
      </c>
      <c r="E326" s="256">
        <v>250000</v>
      </c>
      <c r="F326" s="257">
        <v>209915</v>
      </c>
    </row>
    <row r="327" spans="2:6" ht="13.5" thickBot="1">
      <c r="B327" s="284" t="s">
        <v>1925</v>
      </c>
      <c r="C327" s="283">
        <v>61</v>
      </c>
      <c r="D327" s="256">
        <v>17405000</v>
      </c>
      <c r="E327" s="256">
        <v>0</v>
      </c>
      <c r="F327" s="257">
        <v>0</v>
      </c>
    </row>
    <row r="328" spans="2:6" ht="13.5" thickBot="1">
      <c r="B328" s="284" t="s">
        <v>608</v>
      </c>
      <c r="C328" s="283">
        <v>70</v>
      </c>
      <c r="D328" s="256">
        <v>1597500</v>
      </c>
      <c r="E328" s="256">
        <v>1718000</v>
      </c>
      <c r="F328" s="257">
        <v>1467369</v>
      </c>
    </row>
    <row r="329" spans="2:6" ht="26.25" thickBot="1">
      <c r="B329" s="284" t="s">
        <v>609</v>
      </c>
      <c r="C329" s="283">
        <v>85</v>
      </c>
      <c r="D329" s="256"/>
      <c r="E329" s="256"/>
      <c r="F329" s="257">
        <v>0</v>
      </c>
    </row>
    <row r="330" spans="2:6" s="65" customFormat="1" ht="26.25" thickBot="1">
      <c r="B330" s="290" t="s">
        <v>617</v>
      </c>
      <c r="C330" s="289" t="s">
        <v>618</v>
      </c>
      <c r="D330" s="252">
        <f>D331+D332+D334+D333</f>
        <v>21316000</v>
      </c>
      <c r="E330" s="252">
        <f>E331+E332+E334+E333</f>
        <v>40592000</v>
      </c>
      <c r="F330" s="253">
        <f>F331+F332+F333+F334</f>
        <v>34903417</v>
      </c>
    </row>
    <row r="331" spans="2:6" ht="13.5" thickBot="1">
      <c r="B331" s="284" t="s">
        <v>603</v>
      </c>
      <c r="C331" s="283">
        <v>10</v>
      </c>
      <c r="D331" s="256">
        <v>4693000</v>
      </c>
      <c r="E331" s="256">
        <v>10294000</v>
      </c>
      <c r="F331" s="257">
        <v>8403882</v>
      </c>
    </row>
    <row r="332" spans="2:6" ht="13.5" thickBot="1">
      <c r="B332" s="284" t="s">
        <v>604</v>
      </c>
      <c r="C332" s="283">
        <v>20</v>
      </c>
      <c r="D332" s="256">
        <v>15840000</v>
      </c>
      <c r="E332" s="256">
        <v>28067000</v>
      </c>
      <c r="F332" s="257">
        <v>25759109</v>
      </c>
    </row>
    <row r="333" spans="2:6" s="72" customFormat="1" ht="13.5" thickBot="1">
      <c r="B333" s="291" t="s">
        <v>619</v>
      </c>
      <c r="C333" s="286">
        <v>59</v>
      </c>
      <c r="D333" s="259">
        <v>72000</v>
      </c>
      <c r="E333" s="259">
        <v>164000</v>
      </c>
      <c r="F333" s="257">
        <v>130618</v>
      </c>
    </row>
    <row r="334" spans="2:6" ht="13.5" thickBot="1">
      <c r="B334" s="284" t="s">
        <v>608</v>
      </c>
      <c r="C334" s="283">
        <v>70</v>
      </c>
      <c r="D334" s="256">
        <v>711000</v>
      </c>
      <c r="E334" s="256">
        <v>2067000</v>
      </c>
      <c r="F334" s="257">
        <v>609808</v>
      </c>
    </row>
    <row r="335" spans="2:6" s="65" customFormat="1" ht="39" thickBot="1">
      <c r="B335" s="290" t="s">
        <v>620</v>
      </c>
      <c r="C335" s="289" t="s">
        <v>621</v>
      </c>
      <c r="D335" s="252">
        <f t="shared" ref="D335:F337" si="13">D340</f>
        <v>31960000</v>
      </c>
      <c r="E335" s="252">
        <f t="shared" si="13"/>
        <v>47660000</v>
      </c>
      <c r="F335" s="252">
        <f t="shared" si="13"/>
        <v>44172689</v>
      </c>
    </row>
    <row r="336" spans="2:6" s="65" customFormat="1" ht="13.5" thickBot="1">
      <c r="B336" s="284" t="s">
        <v>603</v>
      </c>
      <c r="C336" s="283">
        <v>10</v>
      </c>
      <c r="D336" s="252">
        <f t="shared" si="13"/>
        <v>10300000</v>
      </c>
      <c r="E336" s="252">
        <f t="shared" si="13"/>
        <v>16855000</v>
      </c>
      <c r="F336" s="252">
        <f t="shared" si="13"/>
        <v>16638689</v>
      </c>
    </row>
    <row r="337" spans="2:7" s="65" customFormat="1" ht="36" customHeight="1" thickBot="1">
      <c r="B337" s="284" t="s">
        <v>604</v>
      </c>
      <c r="C337" s="283">
        <v>20</v>
      </c>
      <c r="D337" s="252">
        <f t="shared" si="13"/>
        <v>16807000</v>
      </c>
      <c r="E337" s="252">
        <f t="shared" si="13"/>
        <v>26797000</v>
      </c>
      <c r="F337" s="252">
        <f t="shared" si="13"/>
        <v>24782853</v>
      </c>
    </row>
    <row r="338" spans="2:7" s="65" customFormat="1" ht="13.5" thickBot="1">
      <c r="B338" s="284" t="s">
        <v>608</v>
      </c>
      <c r="C338" s="283">
        <v>70</v>
      </c>
      <c r="D338" s="252">
        <f>D344</f>
        <v>4663000</v>
      </c>
      <c r="E338" s="252">
        <f>E344</f>
        <v>3663000</v>
      </c>
      <c r="F338" s="252">
        <f>F344</f>
        <v>2408793</v>
      </c>
    </row>
    <row r="339" spans="2:7" s="65" customFormat="1" ht="26.25" hidden="1" thickBot="1">
      <c r="B339" s="284" t="s">
        <v>609</v>
      </c>
      <c r="C339" s="283">
        <v>85</v>
      </c>
      <c r="D339" s="252"/>
      <c r="E339" s="252"/>
      <c r="F339" s="252"/>
    </row>
    <row r="340" spans="2:7" s="65" customFormat="1" ht="26.25" thickBot="1">
      <c r="B340" s="290" t="s">
        <v>622</v>
      </c>
      <c r="C340" s="289" t="s">
        <v>623</v>
      </c>
      <c r="D340" s="252">
        <f>SUM(D341:D345)</f>
        <v>31960000</v>
      </c>
      <c r="E340" s="252">
        <f>SUM(E341:E345)</f>
        <v>47660000</v>
      </c>
      <c r="F340" s="253">
        <f>SUM(F341:F345)</f>
        <v>44172689</v>
      </c>
      <c r="G340" s="73"/>
    </row>
    <row r="341" spans="2:7" ht="13.5" thickBot="1">
      <c r="B341" s="284" t="s">
        <v>603</v>
      </c>
      <c r="C341" s="283">
        <v>10</v>
      </c>
      <c r="D341" s="259">
        <v>10300000</v>
      </c>
      <c r="E341" s="259">
        <v>16855000</v>
      </c>
      <c r="F341" s="257">
        <v>16638689</v>
      </c>
    </row>
    <row r="342" spans="2:7" ht="13.5" thickBot="1">
      <c r="B342" s="284" t="s">
        <v>604</v>
      </c>
      <c r="C342" s="283">
        <v>20</v>
      </c>
      <c r="D342" s="259">
        <v>16807000</v>
      </c>
      <c r="E342" s="259">
        <v>26797000</v>
      </c>
      <c r="F342" s="257">
        <v>24782853</v>
      </c>
    </row>
    <row r="343" spans="2:7" s="72" customFormat="1" ht="13.5" thickBot="1">
      <c r="B343" s="291" t="s">
        <v>619</v>
      </c>
      <c r="C343" s="286">
        <v>59</v>
      </c>
      <c r="D343" s="259">
        <v>190000</v>
      </c>
      <c r="E343" s="259">
        <v>345000</v>
      </c>
      <c r="F343" s="257">
        <v>342354</v>
      </c>
    </row>
    <row r="344" spans="2:7" ht="13.5" thickBot="1">
      <c r="B344" s="284" t="s">
        <v>608</v>
      </c>
      <c r="C344" s="255">
        <v>70</v>
      </c>
      <c r="D344" s="259">
        <v>4663000</v>
      </c>
      <c r="E344" s="259">
        <v>3663000</v>
      </c>
      <c r="F344" s="257">
        <v>2408793</v>
      </c>
    </row>
    <row r="345" spans="2:7" ht="26.25" thickBot="1">
      <c r="B345" s="284" t="s">
        <v>609</v>
      </c>
      <c r="C345" s="255">
        <v>85</v>
      </c>
      <c r="D345" s="256"/>
      <c r="E345" s="256"/>
      <c r="F345" s="257">
        <f>F390</f>
        <v>0</v>
      </c>
    </row>
    <row r="346" spans="2:7" ht="13.5" thickBot="1">
      <c r="B346" s="282" t="s">
        <v>41</v>
      </c>
      <c r="C346" s="283"/>
      <c r="D346" s="266">
        <f>D9-D300</f>
        <v>-3078000</v>
      </c>
      <c r="E346" s="266">
        <f>E9-E300</f>
        <v>-3078000</v>
      </c>
      <c r="F346" s="292">
        <f>F9-F300</f>
        <v>-1617608</v>
      </c>
    </row>
    <row r="347" spans="2:7" s="68" customFormat="1" ht="39" thickBot="1">
      <c r="B347" s="293" t="s">
        <v>624</v>
      </c>
      <c r="C347" s="268" t="s">
        <v>625</v>
      </c>
      <c r="D347" s="287">
        <f>D348</f>
        <v>116860000</v>
      </c>
      <c r="E347" s="287">
        <f>E348</f>
        <v>149954000</v>
      </c>
      <c r="F347" s="287">
        <f>F348</f>
        <v>132428797</v>
      </c>
    </row>
    <row r="348" spans="2:7" ht="26.25" thickBot="1">
      <c r="B348" s="284" t="s">
        <v>626</v>
      </c>
      <c r="C348" s="255" t="s">
        <v>627</v>
      </c>
      <c r="D348" s="256">
        <f>SUM(D349+D352+D367)</f>
        <v>116860000</v>
      </c>
      <c r="E348" s="256">
        <f>SUM(E349+E352+E367)</f>
        <v>149954000</v>
      </c>
      <c r="F348" s="264">
        <f>SUM(F349+F352+F367)</f>
        <v>132428797</v>
      </c>
    </row>
    <row r="349" spans="2:7" s="65" customFormat="1" ht="26.25" hidden="1" thickBot="1">
      <c r="B349" s="290" t="s">
        <v>628</v>
      </c>
      <c r="C349" s="251" t="s">
        <v>629</v>
      </c>
      <c r="D349" s="252">
        <f>SUM(D350:D351)</f>
        <v>0</v>
      </c>
      <c r="E349" s="252">
        <f>SUM(E350:E351)</f>
        <v>0</v>
      </c>
      <c r="F349" s="252">
        <f>SUM(F350:F351)</f>
        <v>0</v>
      </c>
    </row>
    <row r="350" spans="2:7" ht="13.5" hidden="1" thickBot="1">
      <c r="B350" s="284" t="s">
        <v>603</v>
      </c>
      <c r="C350" s="255">
        <v>10</v>
      </c>
      <c r="D350" s="256">
        <v>0</v>
      </c>
      <c r="E350" s="256">
        <v>0</v>
      </c>
      <c r="F350" s="264"/>
    </row>
    <row r="351" spans="2:7" ht="13.5" hidden="1" thickBot="1">
      <c r="B351" s="284" t="s">
        <v>604</v>
      </c>
      <c r="C351" s="255">
        <v>20</v>
      </c>
      <c r="D351" s="256">
        <v>0</v>
      </c>
      <c r="E351" s="256">
        <v>0</v>
      </c>
      <c r="F351" s="264"/>
    </row>
    <row r="352" spans="2:7" s="65" customFormat="1" ht="39" thickBot="1">
      <c r="B352" s="290" t="s">
        <v>610</v>
      </c>
      <c r="C352" s="251" t="s">
        <v>630</v>
      </c>
      <c r="D352" s="253">
        <f>SUM(D353+D358+D363)</f>
        <v>89563000</v>
      </c>
      <c r="E352" s="252">
        <f>SUM(E353+E358+E363)</f>
        <v>105957000</v>
      </c>
      <c r="F352" s="252">
        <f>SUM(F353+F358+F363)</f>
        <v>90664901</v>
      </c>
    </row>
    <row r="353" spans="2:7" s="65" customFormat="1" ht="39" thickBot="1">
      <c r="B353" s="290" t="s">
        <v>612</v>
      </c>
      <c r="C353" s="251" t="s">
        <v>631</v>
      </c>
      <c r="D353" s="252">
        <f>SUM(D354:D356)</f>
        <v>9076500</v>
      </c>
      <c r="E353" s="252">
        <f>SUM(E354:E356)</f>
        <v>8810500</v>
      </c>
      <c r="F353" s="253">
        <f>SUM(F354:F357)</f>
        <v>5874572</v>
      </c>
    </row>
    <row r="354" spans="2:7" ht="13.5" thickBot="1">
      <c r="B354" s="284" t="s">
        <v>603</v>
      </c>
      <c r="C354" s="255">
        <v>10</v>
      </c>
      <c r="D354" s="256">
        <f t="shared" ref="D354:F355" si="14">D317</f>
        <v>267000</v>
      </c>
      <c r="E354" s="256">
        <f t="shared" si="14"/>
        <v>267000</v>
      </c>
      <c r="F354" s="256">
        <f t="shared" si="14"/>
        <v>219913</v>
      </c>
      <c r="G354" s="75"/>
    </row>
    <row r="355" spans="2:7" ht="13.5" thickBot="1">
      <c r="B355" s="284" t="s">
        <v>604</v>
      </c>
      <c r="C355" s="255">
        <v>20</v>
      </c>
      <c r="D355" s="256">
        <f t="shared" si="14"/>
        <v>8809500</v>
      </c>
      <c r="E355" s="256">
        <f t="shared" si="14"/>
        <v>8543500</v>
      </c>
      <c r="F355" s="256">
        <f t="shared" si="14"/>
        <v>5654659</v>
      </c>
      <c r="G355" s="75"/>
    </row>
    <row r="356" spans="2:7" ht="13.5" thickBot="1">
      <c r="B356" s="284" t="s">
        <v>605</v>
      </c>
      <c r="C356" s="255">
        <v>40</v>
      </c>
      <c r="D356" s="256"/>
      <c r="E356" s="256"/>
      <c r="F356" s="257">
        <v>0</v>
      </c>
    </row>
    <row r="357" spans="2:7" ht="26.25" thickBot="1">
      <c r="B357" s="284" t="s">
        <v>609</v>
      </c>
      <c r="C357" s="283">
        <v>85</v>
      </c>
      <c r="D357" s="256"/>
      <c r="E357" s="256"/>
      <c r="F357" s="257">
        <f>F321</f>
        <v>0</v>
      </c>
    </row>
    <row r="358" spans="2:7" s="65" customFormat="1" ht="13.5" thickBot="1">
      <c r="B358" s="290" t="s">
        <v>614</v>
      </c>
      <c r="C358" s="251" t="s">
        <v>632</v>
      </c>
      <c r="D358" s="253">
        <f>SUM(D359:D362)</f>
        <v>59881500</v>
      </c>
      <c r="E358" s="253">
        <f>SUM(E359:E362)</f>
        <v>58621500</v>
      </c>
      <c r="F358" s="253">
        <f>SUM(F359:F362)</f>
        <v>50496720</v>
      </c>
    </row>
    <row r="359" spans="2:7" ht="13.5" thickBot="1">
      <c r="B359" s="284" t="s">
        <v>603</v>
      </c>
      <c r="C359" s="255">
        <v>10</v>
      </c>
      <c r="D359" s="256">
        <f t="shared" ref="D359:F360" si="15">D323</f>
        <v>42800000</v>
      </c>
      <c r="E359" s="256">
        <f t="shared" si="15"/>
        <v>42300000</v>
      </c>
      <c r="F359" s="256">
        <f t="shared" si="15"/>
        <v>38944940</v>
      </c>
      <c r="G359" s="75"/>
    </row>
    <row r="360" spans="2:7" ht="13.5" hidden="1" customHeight="1" thickBot="1">
      <c r="B360" s="284" t="s">
        <v>604</v>
      </c>
      <c r="C360" s="255">
        <v>20</v>
      </c>
      <c r="D360" s="256">
        <f t="shared" si="15"/>
        <v>16831500</v>
      </c>
      <c r="E360" s="256">
        <f t="shared" si="15"/>
        <v>16071500</v>
      </c>
      <c r="F360" s="256">
        <f t="shared" si="15"/>
        <v>11341865</v>
      </c>
      <c r="G360" s="75"/>
    </row>
    <row r="361" spans="2:7" ht="18.75" customHeight="1" thickBot="1">
      <c r="B361" s="284" t="s">
        <v>607</v>
      </c>
      <c r="C361" s="255">
        <v>59</v>
      </c>
      <c r="D361" s="256">
        <f>D326</f>
        <v>250000</v>
      </c>
      <c r="E361" s="256">
        <f>E326</f>
        <v>250000</v>
      </c>
      <c r="F361" s="256">
        <f>F326</f>
        <v>209915</v>
      </c>
      <c r="G361" s="75"/>
    </row>
    <row r="362" spans="2:7" ht="30" customHeight="1" thickBot="1">
      <c r="B362" s="284" t="s">
        <v>609</v>
      </c>
      <c r="C362" s="255">
        <v>85</v>
      </c>
      <c r="D362" s="256"/>
      <c r="E362" s="256">
        <f>E329</f>
        <v>0</v>
      </c>
      <c r="F362" s="256">
        <f>F329</f>
        <v>0</v>
      </c>
      <c r="G362" s="75"/>
    </row>
    <row r="363" spans="2:7" s="65" customFormat="1" ht="40.5" customHeight="1" thickBot="1">
      <c r="B363" s="290" t="s">
        <v>617</v>
      </c>
      <c r="C363" s="251" t="s">
        <v>633</v>
      </c>
      <c r="D363" s="252">
        <f>SUM(D364+D365+D366)</f>
        <v>20605000</v>
      </c>
      <c r="E363" s="252">
        <f>SUM(E364+E365+E366)</f>
        <v>38525000</v>
      </c>
      <c r="F363" s="253">
        <f>SUM(F364:F366)</f>
        <v>34293609</v>
      </c>
    </row>
    <row r="364" spans="2:7" ht="13.5" thickBot="1">
      <c r="B364" s="284" t="s">
        <v>603</v>
      </c>
      <c r="C364" s="255">
        <v>10</v>
      </c>
      <c r="D364" s="256">
        <f>D331</f>
        <v>4693000</v>
      </c>
      <c r="E364" s="256">
        <f t="shared" ref="E364:F366" si="16">E331</f>
        <v>10294000</v>
      </c>
      <c r="F364" s="256">
        <f t="shared" si="16"/>
        <v>8403882</v>
      </c>
    </row>
    <row r="365" spans="2:7" ht="13.5" thickBot="1">
      <c r="B365" s="284" t="s">
        <v>604</v>
      </c>
      <c r="C365" s="255">
        <v>20</v>
      </c>
      <c r="D365" s="256">
        <f>D332</f>
        <v>15840000</v>
      </c>
      <c r="E365" s="256">
        <f t="shared" si="16"/>
        <v>28067000</v>
      </c>
      <c r="F365" s="256">
        <f t="shared" si="16"/>
        <v>25759109</v>
      </c>
    </row>
    <row r="366" spans="2:7" ht="13.5" thickBot="1">
      <c r="B366" s="284" t="s">
        <v>619</v>
      </c>
      <c r="C366" s="283">
        <v>59</v>
      </c>
      <c r="D366" s="256">
        <f>D333</f>
        <v>72000</v>
      </c>
      <c r="E366" s="256">
        <f t="shared" si="16"/>
        <v>164000</v>
      </c>
      <c r="F366" s="256">
        <f t="shared" si="16"/>
        <v>130618</v>
      </c>
      <c r="G366" s="75"/>
    </row>
    <row r="367" spans="2:7" s="65" customFormat="1" ht="39" thickBot="1">
      <c r="B367" s="290" t="s">
        <v>620</v>
      </c>
      <c r="C367" s="251" t="s">
        <v>634</v>
      </c>
      <c r="D367" s="253">
        <f>D368</f>
        <v>27297000</v>
      </c>
      <c r="E367" s="252">
        <f>E368</f>
        <v>43997000</v>
      </c>
      <c r="F367" s="253">
        <f>F368</f>
        <v>41763896</v>
      </c>
    </row>
    <row r="368" spans="2:7" s="65" customFormat="1" ht="26.25" thickBot="1">
      <c r="B368" s="290" t="s">
        <v>622</v>
      </c>
      <c r="C368" s="251" t="s">
        <v>635</v>
      </c>
      <c r="D368" s="252">
        <f>SUM(D369:D372)</f>
        <v>27297000</v>
      </c>
      <c r="E368" s="252">
        <f>SUM(E369:E372)</f>
        <v>43997000</v>
      </c>
      <c r="F368" s="253">
        <f>SUM(F369:F372)</f>
        <v>41763896</v>
      </c>
    </row>
    <row r="369" spans="2:7" ht="13.5" thickBot="1">
      <c r="B369" s="284" t="s">
        <v>603</v>
      </c>
      <c r="C369" s="255">
        <v>10</v>
      </c>
      <c r="D369" s="256">
        <f>D341</f>
        <v>10300000</v>
      </c>
      <c r="E369" s="256">
        <f t="shared" ref="E369:F371" si="17">E341</f>
        <v>16855000</v>
      </c>
      <c r="F369" s="256">
        <f t="shared" si="17"/>
        <v>16638689</v>
      </c>
    </row>
    <row r="370" spans="2:7" ht="13.5" thickBot="1">
      <c r="B370" s="284" t="s">
        <v>604</v>
      </c>
      <c r="C370" s="255">
        <v>20</v>
      </c>
      <c r="D370" s="256">
        <f>D342</f>
        <v>16807000</v>
      </c>
      <c r="E370" s="256">
        <f t="shared" si="17"/>
        <v>26797000</v>
      </c>
      <c r="F370" s="256">
        <f t="shared" si="17"/>
        <v>24782853</v>
      </c>
      <c r="G370" s="75"/>
    </row>
    <row r="371" spans="2:7" s="72" customFormat="1" ht="13.5" thickBot="1">
      <c r="B371" s="291" t="s">
        <v>619</v>
      </c>
      <c r="C371" s="294">
        <v>59</v>
      </c>
      <c r="D371" s="259">
        <f>D343</f>
        <v>190000</v>
      </c>
      <c r="E371" s="259">
        <f t="shared" si="17"/>
        <v>345000</v>
      </c>
      <c r="F371" s="259">
        <f t="shared" si="17"/>
        <v>342354</v>
      </c>
      <c r="G371" s="241"/>
    </row>
    <row r="372" spans="2:7" s="72" customFormat="1" ht="13.5" thickBot="1">
      <c r="B372" s="291" t="s">
        <v>608</v>
      </c>
      <c r="C372" s="294">
        <v>70</v>
      </c>
      <c r="D372" s="259"/>
      <c r="E372" s="259"/>
      <c r="F372" s="257"/>
    </row>
    <row r="373" spans="2:7" ht="13.5" thickBot="1">
      <c r="B373" s="295" t="s">
        <v>41</v>
      </c>
      <c r="C373" s="283"/>
      <c r="D373" s="266">
        <f>D149-D347</f>
        <v>-2974000</v>
      </c>
      <c r="E373" s="266">
        <f>E149-E347</f>
        <v>-2974000</v>
      </c>
      <c r="F373" s="264">
        <f>F149-F347</f>
        <v>-1549324</v>
      </c>
    </row>
    <row r="374" spans="2:7" s="68" customFormat="1" ht="39" thickBot="1">
      <c r="B374" s="293" t="s">
        <v>636</v>
      </c>
      <c r="C374" s="268" t="s">
        <v>637</v>
      </c>
      <c r="D374" s="269">
        <f>D375</f>
        <v>24433500</v>
      </c>
      <c r="E374" s="269">
        <f>E375</f>
        <v>7511000</v>
      </c>
      <c r="F374" s="253">
        <f>F375</f>
        <v>4515422</v>
      </c>
    </row>
    <row r="375" spans="2:7" s="65" customFormat="1" ht="26.25" thickBot="1">
      <c r="B375" s="290" t="s">
        <v>626</v>
      </c>
      <c r="C375" s="251" t="s">
        <v>638</v>
      </c>
      <c r="D375" s="252">
        <f>D376+D378+D387</f>
        <v>24433500</v>
      </c>
      <c r="E375" s="252">
        <f>E376+E378+E387</f>
        <v>7511000</v>
      </c>
      <c r="F375" s="252">
        <f>F376+F378+F387</f>
        <v>4515422</v>
      </c>
    </row>
    <row r="376" spans="2:7" s="65" customFormat="1" ht="26.25" hidden="1" thickBot="1">
      <c r="B376" s="296" t="s">
        <v>628</v>
      </c>
      <c r="C376" s="251" t="s">
        <v>639</v>
      </c>
      <c r="D376" s="252"/>
      <c r="E376" s="252"/>
      <c r="F376" s="252"/>
    </row>
    <row r="377" spans="2:7" ht="13.5" hidden="1" thickBot="1">
      <c r="B377" s="284" t="s">
        <v>608</v>
      </c>
      <c r="C377" s="255">
        <v>70</v>
      </c>
      <c r="D377" s="256"/>
      <c r="E377" s="256"/>
      <c r="F377" s="264"/>
    </row>
    <row r="378" spans="2:7" s="65" customFormat="1" ht="26.25" hidden="1" customHeight="1" thickBot="1">
      <c r="B378" s="290" t="s">
        <v>610</v>
      </c>
      <c r="C378" s="251" t="s">
        <v>640</v>
      </c>
      <c r="D378" s="252">
        <f>D379+D381+D385</f>
        <v>19770500</v>
      </c>
      <c r="E378" s="252">
        <f>E379+E381+E385</f>
        <v>3848000</v>
      </c>
      <c r="F378" s="252">
        <f>F379+F381+F385</f>
        <v>2106629</v>
      </c>
    </row>
    <row r="379" spans="2:7" s="65" customFormat="1" ht="39" thickBot="1">
      <c r="B379" s="290" t="s">
        <v>612</v>
      </c>
      <c r="C379" s="251" t="s">
        <v>641</v>
      </c>
      <c r="D379" s="252">
        <f>D380</f>
        <v>57000</v>
      </c>
      <c r="E379" s="252">
        <f>E380</f>
        <v>63000</v>
      </c>
      <c r="F379" s="253">
        <f>F380</f>
        <v>29452</v>
      </c>
    </row>
    <row r="380" spans="2:7" ht="13.5" thickBot="1">
      <c r="B380" s="284" t="s">
        <v>608</v>
      </c>
      <c r="C380" s="255">
        <v>70</v>
      </c>
      <c r="D380" s="256">
        <f>D320</f>
        <v>57000</v>
      </c>
      <c r="E380" s="256">
        <f>E320</f>
        <v>63000</v>
      </c>
      <c r="F380" s="256">
        <f>F320</f>
        <v>29452</v>
      </c>
    </row>
    <row r="381" spans="2:7" s="65" customFormat="1" ht="13.5" thickBot="1">
      <c r="B381" s="290" t="s">
        <v>614</v>
      </c>
      <c r="C381" s="251" t="s">
        <v>642</v>
      </c>
      <c r="D381" s="252">
        <f>D383+D382+D384</f>
        <v>19002500</v>
      </c>
      <c r="E381" s="252">
        <f>E383+E382</f>
        <v>1718000</v>
      </c>
      <c r="F381" s="252">
        <f>F383+F382</f>
        <v>1467369</v>
      </c>
      <c r="G381" s="242"/>
    </row>
    <row r="382" spans="2:7" s="65" customFormat="1" ht="26.25" thickBot="1">
      <c r="B382" s="284" t="s">
        <v>606</v>
      </c>
      <c r="C382" s="283">
        <v>58</v>
      </c>
      <c r="D382" s="257">
        <f>D325</f>
        <v>0</v>
      </c>
      <c r="E382" s="257">
        <f>E325</f>
        <v>0</v>
      </c>
      <c r="F382" s="257">
        <f>F325</f>
        <v>0</v>
      </c>
    </row>
    <row r="383" spans="2:7" ht="13.5" hidden="1" thickBot="1">
      <c r="B383" s="284" t="s">
        <v>608</v>
      </c>
      <c r="C383" s="255">
        <v>70</v>
      </c>
      <c r="D383" s="256">
        <f>D328</f>
        <v>1597500</v>
      </c>
      <c r="E383" s="256">
        <f>E328</f>
        <v>1718000</v>
      </c>
      <c r="F383" s="256">
        <f>F328</f>
        <v>1467369</v>
      </c>
    </row>
    <row r="384" spans="2:7" ht="13.5" thickBot="1">
      <c r="B384" s="284" t="s">
        <v>1926</v>
      </c>
      <c r="C384" s="255">
        <v>61</v>
      </c>
      <c r="D384" s="256">
        <v>17405000</v>
      </c>
      <c r="E384" s="256"/>
      <c r="F384" s="256"/>
    </row>
    <row r="385" spans="2:13" s="65" customFormat="1" ht="26.25" thickBot="1">
      <c r="B385" s="290" t="s">
        <v>617</v>
      </c>
      <c r="C385" s="251" t="s">
        <v>643</v>
      </c>
      <c r="D385" s="252">
        <f>D386</f>
        <v>711000</v>
      </c>
      <c r="E385" s="252">
        <f>E386</f>
        <v>2067000</v>
      </c>
      <c r="F385" s="253">
        <f>F386</f>
        <v>609808</v>
      </c>
    </row>
    <row r="386" spans="2:13" ht="13.5" thickBot="1">
      <c r="B386" s="284" t="s">
        <v>608</v>
      </c>
      <c r="C386" s="255">
        <v>70</v>
      </c>
      <c r="D386" s="256">
        <f>D334</f>
        <v>711000</v>
      </c>
      <c r="E386" s="256">
        <f>E334</f>
        <v>2067000</v>
      </c>
      <c r="F386" s="256">
        <f>F334</f>
        <v>609808</v>
      </c>
      <c r="G386" s="75"/>
    </row>
    <row r="387" spans="2:13" s="65" customFormat="1" ht="39" thickBot="1">
      <c r="B387" s="290" t="s">
        <v>620</v>
      </c>
      <c r="C387" s="251" t="s">
        <v>644</v>
      </c>
      <c r="D387" s="252">
        <f>D388</f>
        <v>4663000</v>
      </c>
      <c r="E387" s="252">
        <f>E388</f>
        <v>3663000</v>
      </c>
      <c r="F387" s="253">
        <f>F388</f>
        <v>2408793</v>
      </c>
    </row>
    <row r="388" spans="2:13" s="65" customFormat="1" ht="26.25" thickBot="1">
      <c r="B388" s="290" t="s">
        <v>622</v>
      </c>
      <c r="C388" s="251" t="s">
        <v>645</v>
      </c>
      <c r="D388" s="252">
        <f>D389</f>
        <v>4663000</v>
      </c>
      <c r="E388" s="252">
        <f>E389</f>
        <v>3663000</v>
      </c>
      <c r="F388" s="253">
        <f>F389+F390</f>
        <v>2408793</v>
      </c>
    </row>
    <row r="389" spans="2:13" ht="13.5" thickBot="1">
      <c r="B389" s="284" t="s">
        <v>608</v>
      </c>
      <c r="C389" s="255">
        <v>70</v>
      </c>
      <c r="D389" s="256">
        <f>D344</f>
        <v>4663000</v>
      </c>
      <c r="E389" s="256">
        <f>E344</f>
        <v>3663000</v>
      </c>
      <c r="F389" s="256">
        <f>F344</f>
        <v>2408793</v>
      </c>
      <c r="G389" s="75"/>
    </row>
    <row r="390" spans="2:13" ht="26.25" hidden="1" thickBot="1">
      <c r="B390" s="284" t="s">
        <v>609</v>
      </c>
      <c r="C390" s="255">
        <v>85</v>
      </c>
      <c r="D390" s="256"/>
      <c r="E390" s="256"/>
      <c r="F390" s="264">
        <v>0</v>
      </c>
    </row>
    <row r="391" spans="2:13" ht="13.5" thickBot="1">
      <c r="B391" s="295" t="s">
        <v>41</v>
      </c>
      <c r="C391" s="283"/>
      <c r="D391" s="266">
        <f>D211-D374</f>
        <v>-104000</v>
      </c>
      <c r="E391" s="266">
        <f>E211-E374</f>
        <v>-104000</v>
      </c>
      <c r="F391" s="277">
        <f>F211-F374</f>
        <v>-68284</v>
      </c>
    </row>
    <row r="392" spans="2:13">
      <c r="B392" s="74"/>
      <c r="C392" s="75"/>
      <c r="D392" s="76"/>
      <c r="E392" s="76"/>
      <c r="F392" s="77"/>
    </row>
    <row r="393" spans="2:13">
      <c r="B393" s="231"/>
      <c r="D393" s="235"/>
      <c r="G393" s="235"/>
      <c r="I393" s="235"/>
      <c r="J393" s="235"/>
      <c r="K393" s="235"/>
    </row>
    <row r="394" spans="2:13">
      <c r="B394" s="233" t="s">
        <v>1900</v>
      </c>
      <c r="D394" s="406" t="s">
        <v>1624</v>
      </c>
      <c r="E394" s="406"/>
      <c r="F394" s="406"/>
      <c r="G394" s="406"/>
      <c r="H394" s="406"/>
      <c r="I394" s="406"/>
      <c r="J394" s="406"/>
      <c r="K394" s="406"/>
      <c r="L394" s="406"/>
      <c r="M394" s="406"/>
    </row>
    <row r="395" spans="2:13">
      <c r="B395" s="406" t="s">
        <v>1902</v>
      </c>
      <c r="C395" s="406"/>
      <c r="D395" s="406" t="s">
        <v>1625</v>
      </c>
      <c r="E395" s="406"/>
      <c r="F395" s="406"/>
    </row>
    <row r="396" spans="2:13">
      <c r="B396" s="132" t="s">
        <v>1901</v>
      </c>
      <c r="D396" s="232" t="s">
        <v>184</v>
      </c>
    </row>
  </sheetData>
  <mergeCells count="3">
    <mergeCell ref="B395:C395"/>
    <mergeCell ref="D394:M394"/>
    <mergeCell ref="D395:F395"/>
  </mergeCells>
  <pageMargins left="0.74803149606299213" right="0.74803149606299213" top="0.98425196850393704" bottom="0.98425196850393704" header="0.51181102362204722" footer="0.51181102362204722"/>
  <pageSetup paperSize="9" scale="95" orientation="portrait" horizontalDpi="4294967294" verticalDpi="4294967294" r:id="rId1"/>
  <headerFooter alignWithMargins="0">
    <oddFooter>&amp;C&amp;P</oddFooter>
  </headerFooter>
  <legacyDrawing r:id="rId2"/>
</worksheet>
</file>

<file path=xl/worksheets/sheet12.xml><?xml version="1.0" encoding="utf-8"?>
<worksheet xmlns="http://schemas.openxmlformats.org/spreadsheetml/2006/main" xmlns:r="http://schemas.openxmlformats.org/officeDocument/2006/relationships">
  <sheetPr>
    <tabColor rgb="FF7030A0"/>
  </sheetPr>
  <dimension ref="A1:L96"/>
  <sheetViews>
    <sheetView topLeftCell="A75" workbookViewId="0">
      <selection activeCell="A92" sqref="A92:L95"/>
    </sheetView>
  </sheetViews>
  <sheetFormatPr defaultRowHeight="12.75"/>
  <cols>
    <col min="1" max="1" width="48.42578125" style="29" customWidth="1"/>
    <col min="2" max="2" width="10.5703125" style="29" customWidth="1"/>
    <col min="3" max="3" width="14.28515625" style="29" customWidth="1"/>
    <col min="4" max="4" width="15.140625" style="29" customWidth="1"/>
    <col min="5" max="5" width="14.28515625" style="29" customWidth="1"/>
    <col min="6" max="6" width="9.140625" style="29"/>
    <col min="7" max="7" width="0" style="29" hidden="1" customWidth="1"/>
    <col min="8" max="16384" width="9.140625" style="29"/>
  </cols>
  <sheetData>
    <row r="1" spans="1:8">
      <c r="A1" s="35" t="s">
        <v>119</v>
      </c>
      <c r="B1" s="36"/>
      <c r="C1" s="36"/>
      <c r="D1" s="36"/>
      <c r="E1" s="35" t="s">
        <v>180</v>
      </c>
      <c r="F1" s="36"/>
      <c r="G1" s="36"/>
      <c r="H1" s="36"/>
    </row>
    <row r="2" spans="1:8">
      <c r="A2" s="35"/>
      <c r="B2" s="36"/>
      <c r="C2" s="36"/>
      <c r="D2" s="36"/>
      <c r="E2" s="35"/>
      <c r="F2" s="36"/>
      <c r="G2" s="36" t="s">
        <v>178</v>
      </c>
      <c r="H2" s="36"/>
    </row>
    <row r="3" spans="1:8">
      <c r="A3" s="451" t="s">
        <v>181</v>
      </c>
      <c r="B3" s="452"/>
      <c r="C3" s="452"/>
      <c r="D3" s="452"/>
      <c r="E3" s="452"/>
      <c r="F3" s="36"/>
      <c r="G3" s="36"/>
      <c r="H3" s="36"/>
    </row>
    <row r="4" spans="1:8">
      <c r="A4" s="451" t="s">
        <v>1908</v>
      </c>
      <c r="B4" s="452"/>
      <c r="C4" s="452"/>
      <c r="D4" s="452"/>
      <c r="E4" s="452"/>
      <c r="F4" s="36"/>
      <c r="G4" s="36"/>
      <c r="H4" s="36"/>
    </row>
    <row r="5" spans="1:8" ht="13.5" thickBot="1">
      <c r="A5" s="36"/>
      <c r="B5" s="36"/>
      <c r="C5" s="36"/>
      <c r="D5" s="36"/>
      <c r="E5" s="36" t="s">
        <v>100</v>
      </c>
      <c r="F5" s="36"/>
      <c r="G5" s="36"/>
      <c r="H5" s="36"/>
    </row>
    <row r="6" spans="1:8" ht="77.25" thickBot="1">
      <c r="A6" s="298" t="s">
        <v>177</v>
      </c>
      <c r="B6" s="299" t="s">
        <v>42</v>
      </c>
      <c r="C6" s="300" t="s">
        <v>1910</v>
      </c>
      <c r="D6" s="300" t="s">
        <v>1911</v>
      </c>
      <c r="E6" s="301" t="s">
        <v>1927</v>
      </c>
      <c r="F6" s="36"/>
      <c r="G6" s="36"/>
      <c r="H6" s="36"/>
    </row>
    <row r="7" spans="1:8" ht="20.25" customHeight="1" thickBot="1">
      <c r="A7" s="302" t="s">
        <v>120</v>
      </c>
      <c r="B7" s="303" t="s">
        <v>121</v>
      </c>
      <c r="C7" s="304">
        <f>C8</f>
        <v>53415000</v>
      </c>
      <c r="D7" s="304">
        <f t="shared" ref="D7:E9" si="0">D8</f>
        <v>63414000</v>
      </c>
      <c r="E7" s="305">
        <f t="shared" si="0"/>
        <v>52125384</v>
      </c>
      <c r="F7" s="36"/>
      <c r="G7" s="36"/>
      <c r="H7" s="36"/>
    </row>
    <row r="8" spans="1:8" ht="13.5" thickBot="1">
      <c r="A8" s="306" t="s">
        <v>122</v>
      </c>
      <c r="B8" s="307" t="s">
        <v>116</v>
      </c>
      <c r="C8" s="308">
        <f>C9</f>
        <v>53415000</v>
      </c>
      <c r="D8" s="308">
        <f t="shared" si="0"/>
        <v>63414000</v>
      </c>
      <c r="E8" s="309">
        <f t="shared" si="0"/>
        <v>52125384</v>
      </c>
      <c r="F8" s="36"/>
      <c r="G8" s="36"/>
      <c r="H8" s="36"/>
    </row>
    <row r="9" spans="1:8" ht="13.5" thickBot="1">
      <c r="A9" s="306" t="s">
        <v>123</v>
      </c>
      <c r="B9" s="307" t="s">
        <v>124</v>
      </c>
      <c r="C9" s="308">
        <f>C10</f>
        <v>53415000</v>
      </c>
      <c r="D9" s="308">
        <f t="shared" si="0"/>
        <v>63414000</v>
      </c>
      <c r="E9" s="309">
        <f>E10</f>
        <v>52125384</v>
      </c>
      <c r="F9" s="36"/>
      <c r="G9" s="36"/>
      <c r="H9" s="36"/>
    </row>
    <row r="10" spans="1:8" ht="13.5" thickBot="1">
      <c r="A10" s="306" t="s">
        <v>125</v>
      </c>
      <c r="B10" s="310">
        <v>41070201</v>
      </c>
      <c r="C10" s="308">
        <v>53415000</v>
      </c>
      <c r="D10" s="308">
        <v>63414000</v>
      </c>
      <c r="E10" s="309">
        <v>52125384</v>
      </c>
      <c r="F10" s="297"/>
      <c r="G10" s="36"/>
      <c r="H10" s="36"/>
    </row>
    <row r="11" spans="1:8" ht="13.5" hidden="1" thickBot="1">
      <c r="A11" s="306" t="s">
        <v>179</v>
      </c>
      <c r="B11" s="310">
        <v>41070212</v>
      </c>
      <c r="C11" s="311">
        <v>0</v>
      </c>
      <c r="D11" s="311">
        <v>0</v>
      </c>
      <c r="E11" s="309">
        <v>0</v>
      </c>
      <c r="F11" s="36"/>
      <c r="G11" s="36"/>
      <c r="H11" s="36"/>
    </row>
    <row r="12" spans="1:8" s="30" customFormat="1" ht="32.25" customHeight="1" thickBot="1">
      <c r="A12" s="312" t="s">
        <v>82</v>
      </c>
      <c r="B12" s="313" t="s">
        <v>126</v>
      </c>
      <c r="C12" s="314">
        <f>C13+C16+C18+C21+C48+C34+C45</f>
        <v>53415000</v>
      </c>
      <c r="D12" s="314">
        <f>D13+D16+D18+D20+D48+D45</f>
        <v>63414000</v>
      </c>
      <c r="E12" s="314">
        <f>E13+E16+E18+E20+E48</f>
        <v>52125384</v>
      </c>
      <c r="F12" s="37"/>
      <c r="G12" s="37"/>
      <c r="H12" s="37"/>
    </row>
    <row r="13" spans="1:8" ht="13.5" thickBot="1">
      <c r="A13" s="315" t="s">
        <v>127</v>
      </c>
      <c r="B13" s="316">
        <v>6507</v>
      </c>
      <c r="C13" s="317">
        <f>C14+C15</f>
        <v>18762000</v>
      </c>
      <c r="D13" s="317">
        <f>D14+D15</f>
        <v>20957000</v>
      </c>
      <c r="E13" s="318">
        <f>E14+E15</f>
        <v>18914435</v>
      </c>
      <c r="F13" s="36"/>
      <c r="G13" s="36"/>
      <c r="H13" s="36"/>
    </row>
    <row r="14" spans="1:8" ht="26.25" thickBot="1">
      <c r="A14" s="319" t="s">
        <v>128</v>
      </c>
      <c r="B14" s="320">
        <v>58</v>
      </c>
      <c r="C14" s="321">
        <v>18762000</v>
      </c>
      <c r="D14" s="321">
        <v>20957000</v>
      </c>
      <c r="E14" s="322">
        <v>18914435</v>
      </c>
      <c r="F14" s="36"/>
      <c r="G14" s="36"/>
      <c r="H14" s="36"/>
    </row>
    <row r="15" spans="1:8" ht="13.5" thickBot="1">
      <c r="A15" s="319" t="s">
        <v>129</v>
      </c>
      <c r="B15" s="320">
        <v>71</v>
      </c>
      <c r="C15" s="321">
        <v>0</v>
      </c>
      <c r="D15" s="321"/>
      <c r="E15" s="322">
        <v>0</v>
      </c>
      <c r="F15" s="36"/>
      <c r="G15" s="36"/>
      <c r="H15" s="36"/>
    </row>
    <row r="16" spans="1:8" ht="13.5" thickBot="1">
      <c r="A16" s="315" t="s">
        <v>182</v>
      </c>
      <c r="B16" s="316">
        <v>6607</v>
      </c>
      <c r="C16" s="317">
        <f>C17</f>
        <v>9399000</v>
      </c>
      <c r="D16" s="317">
        <f>D17</f>
        <v>9058000</v>
      </c>
      <c r="E16" s="322">
        <f>E17</f>
        <v>3699387</v>
      </c>
      <c r="F16" s="36"/>
      <c r="G16" s="36"/>
      <c r="H16" s="36"/>
    </row>
    <row r="17" spans="1:8" ht="26.25" thickBot="1">
      <c r="A17" s="319" t="s">
        <v>128</v>
      </c>
      <c r="B17" s="320">
        <v>58</v>
      </c>
      <c r="C17" s="321">
        <v>9399000</v>
      </c>
      <c r="D17" s="321">
        <v>9058000</v>
      </c>
      <c r="E17" s="322">
        <v>3699387</v>
      </c>
      <c r="F17" s="36"/>
      <c r="G17" s="36"/>
      <c r="H17" s="36"/>
    </row>
    <row r="18" spans="1:8" ht="13.5" thickBot="1">
      <c r="A18" s="315" t="s">
        <v>1632</v>
      </c>
      <c r="B18" s="316">
        <v>6807</v>
      </c>
      <c r="C18" s="317">
        <f>C19</f>
        <v>0</v>
      </c>
      <c r="D18" s="317">
        <f>D19</f>
        <v>0</v>
      </c>
      <c r="E18" s="322">
        <f>E19</f>
        <v>0</v>
      </c>
      <c r="F18" s="36"/>
      <c r="G18" s="36"/>
      <c r="H18" s="36"/>
    </row>
    <row r="19" spans="1:8" ht="26.25" thickBot="1">
      <c r="A19" s="319" t="s">
        <v>128</v>
      </c>
      <c r="B19" s="320">
        <v>58</v>
      </c>
      <c r="C19" s="321">
        <v>0</v>
      </c>
      <c r="D19" s="321">
        <v>0</v>
      </c>
      <c r="E19" s="322"/>
      <c r="F19" s="36"/>
      <c r="G19" s="36"/>
      <c r="H19" s="36"/>
    </row>
    <row r="20" spans="1:8" ht="28.5" customHeight="1" thickBot="1">
      <c r="A20" s="315" t="s">
        <v>83</v>
      </c>
      <c r="B20" s="316" t="s">
        <v>130</v>
      </c>
      <c r="C20" s="317">
        <f>C21</f>
        <v>24820000</v>
      </c>
      <c r="D20" s="317">
        <f>D21+D34</f>
        <v>32965000</v>
      </c>
      <c r="E20" s="317">
        <f>E21+E34</f>
        <v>29511562</v>
      </c>
      <c r="F20" s="36"/>
      <c r="G20" s="36"/>
      <c r="H20" s="36"/>
    </row>
    <row r="21" spans="1:8" ht="27" customHeight="1" thickBot="1">
      <c r="A21" s="315" t="s">
        <v>84</v>
      </c>
      <c r="B21" s="316" t="s">
        <v>131</v>
      </c>
      <c r="C21" s="318">
        <f>C32+C33</f>
        <v>24820000</v>
      </c>
      <c r="D21" s="318">
        <f>D32+D33</f>
        <v>32965000</v>
      </c>
      <c r="E21" s="318">
        <f>E32+E33</f>
        <v>29511562</v>
      </c>
      <c r="F21" s="36"/>
      <c r="G21" s="36"/>
      <c r="H21" s="36"/>
    </row>
    <row r="22" spans="1:8" ht="13.5" hidden="1" thickBot="1">
      <c r="A22" s="323" t="s">
        <v>85</v>
      </c>
      <c r="B22" s="324" t="s">
        <v>132</v>
      </c>
      <c r="C22" s="325">
        <f>C23</f>
        <v>4209000</v>
      </c>
      <c r="D22" s="325">
        <f>D23</f>
        <v>4659000</v>
      </c>
      <c r="E22" s="325">
        <f>E23</f>
        <v>2577315</v>
      </c>
      <c r="F22" s="36"/>
      <c r="G22" s="36"/>
      <c r="H22" s="36"/>
    </row>
    <row r="23" spans="1:8" ht="13.5" hidden="1" thickBot="1">
      <c r="A23" s="323" t="s">
        <v>86</v>
      </c>
      <c r="B23" s="324" t="s">
        <v>133</v>
      </c>
      <c r="C23" s="325">
        <v>4209000</v>
      </c>
      <c r="D23" s="325">
        <v>4659000</v>
      </c>
      <c r="E23" s="326">
        <v>2577315</v>
      </c>
      <c r="F23" s="36"/>
      <c r="G23" s="36"/>
      <c r="H23" s="36"/>
    </row>
    <row r="24" spans="1:8" ht="13.5" hidden="1" thickBot="1">
      <c r="A24" s="323" t="s">
        <v>18</v>
      </c>
      <c r="B24" s="324" t="s">
        <v>134</v>
      </c>
      <c r="C24" s="325">
        <v>0</v>
      </c>
      <c r="D24" s="325">
        <v>0</v>
      </c>
      <c r="E24" s="326">
        <v>0</v>
      </c>
      <c r="F24" s="36"/>
      <c r="G24" s="36"/>
      <c r="H24" s="36"/>
    </row>
    <row r="25" spans="1:8" ht="26.25" hidden="1" thickBot="1">
      <c r="A25" s="323" t="s">
        <v>19</v>
      </c>
      <c r="B25" s="324" t="s">
        <v>135</v>
      </c>
      <c r="C25" s="325">
        <v>0</v>
      </c>
      <c r="D25" s="325">
        <v>0</v>
      </c>
      <c r="E25" s="326">
        <v>0</v>
      </c>
      <c r="F25" s="36"/>
      <c r="G25" s="36"/>
      <c r="H25" s="36"/>
    </row>
    <row r="26" spans="1:8" ht="13.5" hidden="1" thickBot="1">
      <c r="A26" s="323" t="s">
        <v>20</v>
      </c>
      <c r="B26" s="324" t="s">
        <v>136</v>
      </c>
      <c r="C26" s="325">
        <v>0</v>
      </c>
      <c r="D26" s="325">
        <v>0</v>
      </c>
      <c r="E26" s="326">
        <v>0</v>
      </c>
      <c r="F26" s="36"/>
      <c r="G26" s="36"/>
      <c r="H26" s="36"/>
    </row>
    <row r="27" spans="1:8" ht="13.5" hidden="1" thickBot="1">
      <c r="A27" s="323" t="s">
        <v>21</v>
      </c>
      <c r="B27" s="324" t="s">
        <v>137</v>
      </c>
      <c r="C27" s="325">
        <v>0</v>
      </c>
      <c r="D27" s="325">
        <v>0</v>
      </c>
      <c r="E27" s="326">
        <v>0</v>
      </c>
      <c r="F27" s="36"/>
      <c r="G27" s="36"/>
      <c r="H27" s="36"/>
    </row>
    <row r="28" spans="1:8" ht="13.5" hidden="1" thickBot="1">
      <c r="A28" s="323" t="s">
        <v>22</v>
      </c>
      <c r="B28" s="324" t="s">
        <v>138</v>
      </c>
      <c r="C28" s="325">
        <v>0</v>
      </c>
      <c r="D28" s="325">
        <v>5700000</v>
      </c>
      <c r="E28" s="326">
        <v>904739</v>
      </c>
      <c r="F28" s="36"/>
      <c r="G28" s="36"/>
      <c r="H28" s="36"/>
    </row>
    <row r="29" spans="1:8" ht="13.5" hidden="1" thickBot="1">
      <c r="A29" s="323" t="s">
        <v>23</v>
      </c>
      <c r="B29" s="324" t="s">
        <v>139</v>
      </c>
      <c r="C29" s="325">
        <v>0</v>
      </c>
      <c r="D29" s="325">
        <v>0</v>
      </c>
      <c r="E29" s="326">
        <v>0</v>
      </c>
      <c r="F29" s="36"/>
      <c r="G29" s="36"/>
      <c r="H29" s="36"/>
    </row>
    <row r="30" spans="1:8" ht="13.5" hidden="1" thickBot="1">
      <c r="A30" s="323"/>
      <c r="B30" s="324">
        <v>700750</v>
      </c>
      <c r="C30" s="325">
        <v>10000000</v>
      </c>
      <c r="D30" s="325">
        <v>1000000</v>
      </c>
      <c r="E30" s="326"/>
      <c r="F30" s="36"/>
      <c r="G30" s="36"/>
      <c r="H30" s="36"/>
    </row>
    <row r="31" spans="1:8" ht="26.25" hidden="1" thickBot="1">
      <c r="A31" s="319" t="s">
        <v>128</v>
      </c>
      <c r="B31" s="320">
        <v>56</v>
      </c>
      <c r="C31" s="321"/>
      <c r="D31" s="321"/>
      <c r="E31" s="322"/>
      <c r="F31" s="36"/>
      <c r="G31" s="36"/>
      <c r="H31" s="36"/>
    </row>
    <row r="32" spans="1:8" ht="26.25" thickBot="1">
      <c r="A32" s="319" t="s">
        <v>183</v>
      </c>
      <c r="B32" s="320">
        <v>58</v>
      </c>
      <c r="C32" s="321">
        <v>24820000</v>
      </c>
      <c r="D32" s="321">
        <v>32965000</v>
      </c>
      <c r="E32" s="322">
        <v>29511562</v>
      </c>
      <c r="F32" s="36"/>
      <c r="G32" s="36"/>
      <c r="H32" s="36"/>
    </row>
    <row r="33" spans="1:8" ht="13.5" thickBot="1">
      <c r="A33" s="319" t="s">
        <v>129</v>
      </c>
      <c r="B33" s="320">
        <v>71</v>
      </c>
      <c r="C33" s="321">
        <v>0</v>
      </c>
      <c r="D33" s="321">
        <v>0</v>
      </c>
      <c r="E33" s="322">
        <v>0</v>
      </c>
      <c r="F33" s="36"/>
      <c r="G33" s="36"/>
      <c r="H33" s="36"/>
    </row>
    <row r="34" spans="1:8" ht="13.5" thickBot="1">
      <c r="A34" s="315" t="s">
        <v>24</v>
      </c>
      <c r="B34" s="316" t="s">
        <v>140</v>
      </c>
      <c r="C34" s="317">
        <f>C35+C38+C39</f>
        <v>0</v>
      </c>
      <c r="D34" s="317">
        <f>D35+D38+D39</f>
        <v>0</v>
      </c>
      <c r="E34" s="317">
        <f>E35+E38+E39</f>
        <v>0</v>
      </c>
      <c r="F34" s="36"/>
      <c r="G34" s="36"/>
      <c r="H34" s="36"/>
    </row>
    <row r="35" spans="1:8" ht="26.25" hidden="1" thickBot="1">
      <c r="A35" s="319" t="s">
        <v>25</v>
      </c>
      <c r="B35" s="320" t="s">
        <v>141</v>
      </c>
      <c r="C35" s="321">
        <f>C36+C37</f>
        <v>0</v>
      </c>
      <c r="D35" s="321">
        <f>D36+D37</f>
        <v>0</v>
      </c>
      <c r="E35" s="321">
        <f>E36+E37</f>
        <v>0</v>
      </c>
      <c r="F35" s="36"/>
      <c r="G35" s="36"/>
      <c r="H35" s="36"/>
    </row>
    <row r="36" spans="1:8" ht="13.5" hidden="1" thickBot="1">
      <c r="A36" s="319" t="s">
        <v>26</v>
      </c>
      <c r="B36" s="320" t="s">
        <v>142</v>
      </c>
      <c r="C36" s="321"/>
      <c r="D36" s="321"/>
      <c r="E36" s="322"/>
      <c r="F36" s="36"/>
      <c r="G36" s="36"/>
      <c r="H36" s="36"/>
    </row>
    <row r="37" spans="1:8" ht="13.5" hidden="1" thickBot="1">
      <c r="A37" s="319" t="s">
        <v>27</v>
      </c>
      <c r="B37" s="320" t="s">
        <v>143</v>
      </c>
      <c r="C37" s="321"/>
      <c r="D37" s="321"/>
      <c r="E37" s="322"/>
      <c r="F37" s="36"/>
      <c r="G37" s="36"/>
      <c r="H37" s="36"/>
    </row>
    <row r="38" spans="1:8" ht="13.5" hidden="1" thickBot="1">
      <c r="A38" s="319" t="s">
        <v>28</v>
      </c>
      <c r="B38" s="320" t="s">
        <v>144</v>
      </c>
      <c r="C38" s="321"/>
      <c r="D38" s="321"/>
      <c r="E38" s="322"/>
      <c r="F38" s="36"/>
      <c r="G38" s="36"/>
      <c r="H38" s="36"/>
    </row>
    <row r="39" spans="1:8" ht="13.5" thickBot="1">
      <c r="A39" s="319" t="s">
        <v>129</v>
      </c>
      <c r="B39" s="320">
        <v>71</v>
      </c>
      <c r="C39" s="321">
        <v>0</v>
      </c>
      <c r="D39" s="321"/>
      <c r="E39" s="322"/>
      <c r="F39" s="36"/>
      <c r="G39" s="36"/>
      <c r="H39" s="36"/>
    </row>
    <row r="40" spans="1:8" ht="13.5" hidden="1" thickBot="1">
      <c r="A40" s="319" t="s">
        <v>29</v>
      </c>
      <c r="B40" s="320" t="s">
        <v>145</v>
      </c>
      <c r="C40" s="321">
        <v>0</v>
      </c>
      <c r="D40" s="321">
        <v>0</v>
      </c>
      <c r="E40" s="322">
        <v>0</v>
      </c>
      <c r="F40" s="36"/>
      <c r="G40" s="36"/>
      <c r="H40" s="36"/>
    </row>
    <row r="41" spans="1:8" ht="13.5" hidden="1" thickBot="1">
      <c r="A41" s="319" t="s">
        <v>30</v>
      </c>
      <c r="B41" s="320" t="s">
        <v>146</v>
      </c>
      <c r="C41" s="321">
        <v>0</v>
      </c>
      <c r="D41" s="321">
        <v>0</v>
      </c>
      <c r="E41" s="322">
        <v>0</v>
      </c>
      <c r="F41" s="36"/>
      <c r="G41" s="36"/>
      <c r="H41" s="36"/>
    </row>
    <row r="42" spans="1:8" ht="13.5" hidden="1" thickBot="1">
      <c r="A42" s="319" t="s">
        <v>31</v>
      </c>
      <c r="B42" s="320" t="s">
        <v>147</v>
      </c>
      <c r="C42" s="321">
        <v>0</v>
      </c>
      <c r="D42" s="321">
        <v>0</v>
      </c>
      <c r="E42" s="322">
        <v>0</v>
      </c>
      <c r="F42" s="36"/>
      <c r="G42" s="36"/>
      <c r="H42" s="36"/>
    </row>
    <row r="43" spans="1:8" ht="13.5" hidden="1" thickBot="1">
      <c r="A43" s="319" t="s">
        <v>32</v>
      </c>
      <c r="B43" s="320" t="s">
        <v>148</v>
      </c>
      <c r="C43" s="321">
        <v>0</v>
      </c>
      <c r="D43" s="321">
        <v>0</v>
      </c>
      <c r="E43" s="322">
        <v>0</v>
      </c>
      <c r="F43" s="36"/>
      <c r="G43" s="36"/>
      <c r="H43" s="36"/>
    </row>
    <row r="44" spans="1:8" ht="13.5" hidden="1" thickBot="1">
      <c r="A44" s="319" t="s">
        <v>33</v>
      </c>
      <c r="B44" s="320" t="s">
        <v>149</v>
      </c>
      <c r="C44" s="321">
        <v>0</v>
      </c>
      <c r="D44" s="321">
        <v>0</v>
      </c>
      <c r="E44" s="322">
        <v>0</v>
      </c>
      <c r="F44" s="36"/>
      <c r="G44" s="36"/>
      <c r="H44" s="36"/>
    </row>
    <row r="45" spans="1:8" ht="13.5" thickBot="1">
      <c r="A45" s="315" t="s">
        <v>150</v>
      </c>
      <c r="B45" s="316" t="s">
        <v>151</v>
      </c>
      <c r="C45" s="318">
        <f>C46+C47</f>
        <v>0</v>
      </c>
      <c r="D45" s="318">
        <f>D46+D47</f>
        <v>0</v>
      </c>
      <c r="E45" s="318">
        <f>E46-E47</f>
        <v>0</v>
      </c>
      <c r="F45" s="36"/>
      <c r="G45" s="36"/>
      <c r="H45" s="36"/>
    </row>
    <row r="46" spans="1:8" ht="26.25" hidden="1" thickBot="1">
      <c r="A46" s="319" t="s">
        <v>128</v>
      </c>
      <c r="B46" s="320">
        <v>56</v>
      </c>
      <c r="C46" s="327"/>
      <c r="D46" s="327"/>
      <c r="E46" s="322"/>
      <c r="F46" s="36"/>
      <c r="G46" s="36"/>
      <c r="H46" s="36"/>
    </row>
    <row r="47" spans="1:8" ht="13.5" hidden="1" thickBot="1">
      <c r="A47" s="319" t="s">
        <v>129</v>
      </c>
      <c r="B47" s="320">
        <v>71</v>
      </c>
      <c r="C47" s="327">
        <v>0</v>
      </c>
      <c r="D47" s="327">
        <v>0</v>
      </c>
      <c r="E47" s="322">
        <v>0</v>
      </c>
      <c r="F47" s="36"/>
      <c r="G47" s="36"/>
      <c r="H47" s="36"/>
    </row>
    <row r="48" spans="1:8" ht="19.5" customHeight="1" thickBot="1">
      <c r="A48" s="315" t="s">
        <v>152</v>
      </c>
      <c r="B48" s="316">
        <v>8407</v>
      </c>
      <c r="C48" s="318">
        <f>C49+C50</f>
        <v>434000</v>
      </c>
      <c r="D48" s="318">
        <f>D49+D50</f>
        <v>434000</v>
      </c>
      <c r="E48" s="318">
        <f>E49+E50</f>
        <v>0</v>
      </c>
      <c r="F48" s="36"/>
      <c r="G48" s="36"/>
      <c r="H48" s="36"/>
    </row>
    <row r="49" spans="1:8" ht="26.25" hidden="1" thickBot="1">
      <c r="A49" s="319" t="s">
        <v>128</v>
      </c>
      <c r="B49" s="320">
        <v>56</v>
      </c>
      <c r="C49" s="322"/>
      <c r="D49" s="322"/>
      <c r="E49" s="322">
        <v>0</v>
      </c>
      <c r="F49" s="36"/>
      <c r="G49" s="36"/>
      <c r="H49" s="36"/>
    </row>
    <row r="50" spans="1:8" ht="26.25" thickBot="1">
      <c r="A50" s="319" t="s">
        <v>128</v>
      </c>
      <c r="B50" s="320">
        <v>58</v>
      </c>
      <c r="C50" s="322">
        <v>434000</v>
      </c>
      <c r="D50" s="322">
        <v>434000</v>
      </c>
      <c r="E50" s="322">
        <v>0</v>
      </c>
      <c r="F50" s="36"/>
      <c r="G50" s="36"/>
      <c r="H50" s="36"/>
    </row>
    <row r="51" spans="1:8" ht="34.5" customHeight="1" thickBot="1">
      <c r="A51" s="328" t="s">
        <v>153</v>
      </c>
      <c r="B51" s="329" t="s">
        <v>154</v>
      </c>
      <c r="C51" s="330">
        <f>C52</f>
        <v>53415000</v>
      </c>
      <c r="D51" s="330">
        <f t="shared" ref="C51:E53" si="1">D52</f>
        <v>63414000</v>
      </c>
      <c r="E51" s="331">
        <f t="shared" si="1"/>
        <v>52125384</v>
      </c>
      <c r="F51" s="36"/>
      <c r="G51" s="36"/>
      <c r="H51" s="36"/>
    </row>
    <row r="52" spans="1:8" ht="13.5" thickBot="1">
      <c r="A52" s="306" t="s">
        <v>122</v>
      </c>
      <c r="B52" s="307" t="s">
        <v>35</v>
      </c>
      <c r="C52" s="311">
        <f t="shared" si="1"/>
        <v>53415000</v>
      </c>
      <c r="D52" s="311">
        <f t="shared" si="1"/>
        <v>63414000</v>
      </c>
      <c r="E52" s="309">
        <f t="shared" si="1"/>
        <v>52125384</v>
      </c>
      <c r="F52" s="36"/>
      <c r="G52" s="36"/>
      <c r="H52" s="36"/>
    </row>
    <row r="53" spans="1:8" ht="13.5" thickBot="1">
      <c r="A53" s="306" t="s">
        <v>123</v>
      </c>
      <c r="B53" s="307" t="s">
        <v>155</v>
      </c>
      <c r="C53" s="311">
        <f t="shared" si="1"/>
        <v>53415000</v>
      </c>
      <c r="D53" s="311">
        <f t="shared" si="1"/>
        <v>63414000</v>
      </c>
      <c r="E53" s="309">
        <f t="shared" si="1"/>
        <v>52125384</v>
      </c>
      <c r="F53" s="36"/>
      <c r="G53" s="36"/>
      <c r="H53" s="36"/>
    </row>
    <row r="54" spans="1:8" ht="13.5" thickBot="1">
      <c r="A54" s="306" t="s">
        <v>125</v>
      </c>
      <c r="B54" s="310">
        <v>410702</v>
      </c>
      <c r="C54" s="311">
        <f>C10</f>
        <v>53415000</v>
      </c>
      <c r="D54" s="311">
        <f>D10</f>
        <v>63414000</v>
      </c>
      <c r="E54" s="309">
        <f>E10</f>
        <v>52125384</v>
      </c>
      <c r="F54" s="36"/>
      <c r="G54" s="36"/>
      <c r="H54" s="36"/>
    </row>
    <row r="55" spans="1:8" s="30" customFormat="1" ht="44.25" customHeight="1" thickBot="1">
      <c r="A55" s="312" t="s">
        <v>156</v>
      </c>
      <c r="B55" s="313" t="s">
        <v>157</v>
      </c>
      <c r="C55" s="314">
        <f>C56+C72+C74+C77+C81+C86</f>
        <v>53415000</v>
      </c>
      <c r="D55" s="314">
        <f>D56+D72+D74+D77+D81+D86</f>
        <v>63414000</v>
      </c>
      <c r="E55" s="314">
        <f>E56+E72+E74+E76+E83+E86</f>
        <v>52125384</v>
      </c>
      <c r="F55" s="37"/>
      <c r="G55" s="37"/>
      <c r="H55" s="37"/>
    </row>
    <row r="56" spans="1:8" ht="19.5" customHeight="1" thickBot="1">
      <c r="A56" s="315" t="s">
        <v>127</v>
      </c>
      <c r="B56" s="316">
        <v>6507</v>
      </c>
      <c r="C56" s="317">
        <f>C57+C58</f>
        <v>18762000</v>
      </c>
      <c r="D56" s="317">
        <f>D57+D58</f>
        <v>20957000</v>
      </c>
      <c r="E56" s="318">
        <f>E57+E58</f>
        <v>18914435</v>
      </c>
      <c r="F56" s="36"/>
      <c r="G56" s="36"/>
      <c r="H56" s="36"/>
    </row>
    <row r="57" spans="1:8" ht="26.25" thickBot="1">
      <c r="A57" s="319" t="s">
        <v>128</v>
      </c>
      <c r="B57" s="320">
        <v>58</v>
      </c>
      <c r="C57" s="321">
        <f>C14</f>
        <v>18762000</v>
      </c>
      <c r="D57" s="321">
        <f>D14</f>
        <v>20957000</v>
      </c>
      <c r="E57" s="322">
        <f>E14</f>
        <v>18914435</v>
      </c>
      <c r="F57" s="36"/>
      <c r="G57" s="36"/>
      <c r="H57" s="36"/>
    </row>
    <row r="58" spans="1:8" ht="17.25" customHeight="1" thickBot="1">
      <c r="A58" s="319" t="s">
        <v>129</v>
      </c>
      <c r="B58" s="320">
        <v>71</v>
      </c>
      <c r="C58" s="321">
        <v>0</v>
      </c>
      <c r="D58" s="321">
        <v>0</v>
      </c>
      <c r="E58" s="321"/>
      <c r="F58" s="36"/>
      <c r="G58" s="36"/>
      <c r="H58" s="36"/>
    </row>
    <row r="59" spans="1:8" ht="13.5" hidden="1" thickBot="1">
      <c r="A59" s="319" t="s">
        <v>86</v>
      </c>
      <c r="B59" s="320" t="s">
        <v>158</v>
      </c>
      <c r="C59" s="321">
        <v>0</v>
      </c>
      <c r="D59" s="321">
        <v>0</v>
      </c>
      <c r="E59" s="322">
        <v>0</v>
      </c>
      <c r="F59" s="36"/>
      <c r="G59" s="36"/>
      <c r="H59" s="36"/>
    </row>
    <row r="60" spans="1:8" ht="13.5" hidden="1" thickBot="1">
      <c r="A60" s="319" t="s">
        <v>18</v>
      </c>
      <c r="B60" s="320" t="s">
        <v>159</v>
      </c>
      <c r="C60" s="321">
        <v>0</v>
      </c>
      <c r="D60" s="321">
        <v>0</v>
      </c>
      <c r="E60" s="322">
        <v>0</v>
      </c>
      <c r="F60" s="36"/>
      <c r="G60" s="36"/>
      <c r="H60" s="36"/>
    </row>
    <row r="61" spans="1:8" ht="26.25" hidden="1" thickBot="1">
      <c r="A61" s="319" t="s">
        <v>19</v>
      </c>
      <c r="B61" s="320" t="s">
        <v>160</v>
      </c>
      <c r="C61" s="321">
        <v>0</v>
      </c>
      <c r="D61" s="321">
        <v>0</v>
      </c>
      <c r="E61" s="322">
        <v>0</v>
      </c>
      <c r="F61" s="36"/>
      <c r="G61" s="36"/>
      <c r="H61" s="36"/>
    </row>
    <row r="62" spans="1:8" ht="13.5" hidden="1" thickBot="1">
      <c r="A62" s="319" t="s">
        <v>20</v>
      </c>
      <c r="B62" s="320" t="s">
        <v>161</v>
      </c>
      <c r="C62" s="321">
        <v>0</v>
      </c>
      <c r="D62" s="321">
        <v>0</v>
      </c>
      <c r="E62" s="322">
        <v>0</v>
      </c>
      <c r="F62" s="36"/>
      <c r="G62" s="36"/>
      <c r="H62" s="36"/>
    </row>
    <row r="63" spans="1:8" ht="13.5" hidden="1" thickBot="1">
      <c r="A63" s="319" t="s">
        <v>21</v>
      </c>
      <c r="B63" s="320" t="s">
        <v>162</v>
      </c>
      <c r="C63" s="321">
        <v>0</v>
      </c>
      <c r="D63" s="321">
        <v>0</v>
      </c>
      <c r="E63" s="322">
        <v>0</v>
      </c>
      <c r="F63" s="36"/>
      <c r="G63" s="36"/>
      <c r="H63" s="36"/>
    </row>
    <row r="64" spans="1:8" ht="13.5" hidden="1" thickBot="1">
      <c r="A64" s="319" t="s">
        <v>22</v>
      </c>
      <c r="B64" s="320" t="s">
        <v>163</v>
      </c>
      <c r="C64" s="321">
        <v>0</v>
      </c>
      <c r="D64" s="321">
        <v>0</v>
      </c>
      <c r="E64" s="322">
        <v>0</v>
      </c>
      <c r="F64" s="36"/>
      <c r="G64" s="36"/>
      <c r="H64" s="36"/>
    </row>
    <row r="65" spans="1:8" ht="13.5" hidden="1" thickBot="1">
      <c r="A65" s="319" t="s">
        <v>23</v>
      </c>
      <c r="B65" s="320" t="s">
        <v>164</v>
      </c>
      <c r="C65" s="321">
        <v>0</v>
      </c>
      <c r="D65" s="321">
        <v>0</v>
      </c>
      <c r="E65" s="322">
        <v>0</v>
      </c>
      <c r="F65" s="36"/>
      <c r="G65" s="36"/>
      <c r="H65" s="36"/>
    </row>
    <row r="66" spans="1:8" ht="13.5" hidden="1" thickBot="1">
      <c r="A66" s="319" t="s">
        <v>24</v>
      </c>
      <c r="B66" s="320" t="s">
        <v>165</v>
      </c>
      <c r="C66" s="321">
        <v>0</v>
      </c>
      <c r="D66" s="321">
        <v>0</v>
      </c>
      <c r="E66" s="322">
        <v>0</v>
      </c>
      <c r="F66" s="36"/>
      <c r="G66" s="36"/>
      <c r="H66" s="36"/>
    </row>
    <row r="67" spans="1:8" ht="26.25" hidden="1" thickBot="1">
      <c r="A67" s="319" t="s">
        <v>25</v>
      </c>
      <c r="B67" s="320" t="s">
        <v>166</v>
      </c>
      <c r="C67" s="321">
        <v>0</v>
      </c>
      <c r="D67" s="321">
        <v>0</v>
      </c>
      <c r="E67" s="322">
        <v>0</v>
      </c>
      <c r="F67" s="36"/>
      <c r="G67" s="36"/>
      <c r="H67" s="36"/>
    </row>
    <row r="68" spans="1:8" ht="13.5" hidden="1" thickBot="1">
      <c r="A68" s="319" t="s">
        <v>26</v>
      </c>
      <c r="B68" s="320" t="s">
        <v>167</v>
      </c>
      <c r="C68" s="321">
        <v>0</v>
      </c>
      <c r="D68" s="321">
        <v>0</v>
      </c>
      <c r="E68" s="322">
        <v>0</v>
      </c>
      <c r="F68" s="36"/>
      <c r="G68" s="36"/>
      <c r="H68" s="36"/>
    </row>
    <row r="69" spans="1:8" ht="13.5" hidden="1" thickBot="1">
      <c r="A69" s="319" t="s">
        <v>27</v>
      </c>
      <c r="B69" s="320" t="s">
        <v>168</v>
      </c>
      <c r="C69" s="321">
        <v>0</v>
      </c>
      <c r="D69" s="321">
        <v>0</v>
      </c>
      <c r="E69" s="322">
        <v>0</v>
      </c>
      <c r="F69" s="36"/>
      <c r="G69" s="36"/>
      <c r="H69" s="36"/>
    </row>
    <row r="70" spans="1:8" ht="13.5" hidden="1" thickBot="1">
      <c r="A70" s="319" t="s">
        <v>28</v>
      </c>
      <c r="B70" s="320" t="s">
        <v>169</v>
      </c>
      <c r="C70" s="321">
        <v>0</v>
      </c>
      <c r="D70" s="321">
        <v>0</v>
      </c>
      <c r="E70" s="322">
        <v>0</v>
      </c>
      <c r="F70" s="36"/>
      <c r="G70" s="36"/>
      <c r="H70" s="36"/>
    </row>
    <row r="71" spans="1:8" ht="13.5" hidden="1" thickBot="1">
      <c r="A71" s="319" t="s">
        <v>129</v>
      </c>
      <c r="B71" s="320">
        <v>71</v>
      </c>
      <c r="C71" s="321">
        <v>0</v>
      </c>
      <c r="D71" s="321">
        <v>0</v>
      </c>
      <c r="E71" s="322">
        <v>0</v>
      </c>
      <c r="F71" s="36"/>
      <c r="G71" s="36"/>
      <c r="H71" s="36"/>
    </row>
    <row r="72" spans="1:8" ht="18" customHeight="1" thickBot="1">
      <c r="A72" s="315" t="s">
        <v>182</v>
      </c>
      <c r="B72" s="316">
        <v>6607</v>
      </c>
      <c r="C72" s="317">
        <f>C73</f>
        <v>9399000</v>
      </c>
      <c r="D72" s="317">
        <f>D73</f>
        <v>9058000</v>
      </c>
      <c r="E72" s="318">
        <f>E73</f>
        <v>3699387</v>
      </c>
      <c r="F72" s="36"/>
      <c r="G72" s="36"/>
      <c r="H72" s="36"/>
    </row>
    <row r="73" spans="1:8" ht="26.25" thickBot="1">
      <c r="A73" s="319" t="s">
        <v>128</v>
      </c>
      <c r="B73" s="320">
        <v>58</v>
      </c>
      <c r="C73" s="321">
        <f>C17</f>
        <v>9399000</v>
      </c>
      <c r="D73" s="321">
        <f>D17</f>
        <v>9058000</v>
      </c>
      <c r="E73" s="321">
        <f>E17</f>
        <v>3699387</v>
      </c>
      <c r="F73" s="297"/>
      <c r="G73" s="36"/>
      <c r="H73" s="36"/>
    </row>
    <row r="74" spans="1:8" ht="13.5" thickBot="1">
      <c r="A74" s="315" t="s">
        <v>1632</v>
      </c>
      <c r="B74" s="316">
        <v>6807</v>
      </c>
      <c r="C74" s="317">
        <f>C75</f>
        <v>0</v>
      </c>
      <c r="D74" s="317">
        <f>D75</f>
        <v>0</v>
      </c>
      <c r="E74" s="322">
        <f>E75</f>
        <v>0</v>
      </c>
      <c r="F74" s="297"/>
      <c r="G74" s="36"/>
      <c r="H74" s="36"/>
    </row>
    <row r="75" spans="1:8" ht="26.25" thickBot="1">
      <c r="A75" s="319" t="s">
        <v>128</v>
      </c>
      <c r="B75" s="320">
        <v>58</v>
      </c>
      <c r="C75" s="321">
        <f>C19</f>
        <v>0</v>
      </c>
      <c r="D75" s="321">
        <f>D19</f>
        <v>0</v>
      </c>
      <c r="E75" s="321">
        <f>E19</f>
        <v>0</v>
      </c>
      <c r="F75" s="297"/>
      <c r="G75" s="36"/>
      <c r="H75" s="36"/>
    </row>
    <row r="76" spans="1:8" ht="26.25" customHeight="1" thickBot="1">
      <c r="A76" s="315" t="s">
        <v>170</v>
      </c>
      <c r="B76" s="316" t="s">
        <v>171</v>
      </c>
      <c r="C76" s="317">
        <f>C77</f>
        <v>24820000</v>
      </c>
      <c r="D76" s="317">
        <f>D77</f>
        <v>32965000</v>
      </c>
      <c r="E76" s="318">
        <f>E77</f>
        <v>29511562</v>
      </c>
      <c r="F76" s="36"/>
      <c r="G76" s="36"/>
      <c r="H76" s="36"/>
    </row>
    <row r="77" spans="1:8" ht="26.25" thickBot="1">
      <c r="A77" s="315" t="s">
        <v>84</v>
      </c>
      <c r="B77" s="316" t="s">
        <v>172</v>
      </c>
      <c r="C77" s="317">
        <f>C78+C79+C80</f>
        <v>24820000</v>
      </c>
      <c r="D77" s="317">
        <f>D78+D79+D80</f>
        <v>32965000</v>
      </c>
      <c r="E77" s="317">
        <f>E78+E79+E80</f>
        <v>29511562</v>
      </c>
      <c r="F77" s="36"/>
      <c r="G77" s="36"/>
      <c r="H77" s="36"/>
    </row>
    <row r="78" spans="1:8" ht="26.25" thickBot="1">
      <c r="A78" s="319" t="s">
        <v>128</v>
      </c>
      <c r="B78" s="320">
        <v>56</v>
      </c>
      <c r="C78" s="321">
        <f t="shared" ref="C78:E80" si="2">C31</f>
        <v>0</v>
      </c>
      <c r="D78" s="321">
        <f t="shared" si="2"/>
        <v>0</v>
      </c>
      <c r="E78" s="322">
        <f t="shared" si="2"/>
        <v>0</v>
      </c>
      <c r="F78" s="36"/>
      <c r="G78" s="36"/>
      <c r="H78" s="36"/>
    </row>
    <row r="79" spans="1:8" ht="26.25" thickBot="1">
      <c r="A79" s="319" t="s">
        <v>183</v>
      </c>
      <c r="B79" s="320">
        <v>58</v>
      </c>
      <c r="C79" s="321">
        <f t="shared" si="2"/>
        <v>24820000</v>
      </c>
      <c r="D79" s="321">
        <f t="shared" si="2"/>
        <v>32965000</v>
      </c>
      <c r="E79" s="321">
        <f t="shared" si="2"/>
        <v>29511562</v>
      </c>
      <c r="F79" s="297"/>
      <c r="G79" s="36"/>
      <c r="H79" s="36"/>
    </row>
    <row r="80" spans="1:8" ht="13.5" thickBot="1">
      <c r="A80" s="319" t="s">
        <v>129</v>
      </c>
      <c r="B80" s="320">
        <v>71</v>
      </c>
      <c r="C80" s="321">
        <f t="shared" si="2"/>
        <v>0</v>
      </c>
      <c r="D80" s="321">
        <f t="shared" si="2"/>
        <v>0</v>
      </c>
      <c r="E80" s="321">
        <f t="shared" si="2"/>
        <v>0</v>
      </c>
      <c r="F80" s="297"/>
      <c r="G80" s="36"/>
      <c r="H80" s="36"/>
    </row>
    <row r="81" spans="1:12" ht="13.5" thickBot="1">
      <c r="A81" s="315" t="s">
        <v>24</v>
      </c>
      <c r="B81" s="316" t="s">
        <v>140</v>
      </c>
      <c r="C81" s="317">
        <f>C82</f>
        <v>0</v>
      </c>
      <c r="D81" s="317">
        <f>D82</f>
        <v>0</v>
      </c>
      <c r="E81" s="317">
        <f>E82</f>
        <v>0</v>
      </c>
      <c r="F81" s="297"/>
      <c r="G81" s="36"/>
      <c r="H81" s="36"/>
    </row>
    <row r="82" spans="1:12" ht="13.5" thickBot="1">
      <c r="A82" s="319" t="s">
        <v>129</v>
      </c>
      <c r="B82" s="320">
        <v>71</v>
      </c>
      <c r="C82" s="321">
        <f>C39</f>
        <v>0</v>
      </c>
      <c r="D82" s="321">
        <f>D39</f>
        <v>0</v>
      </c>
      <c r="E82" s="322">
        <v>0</v>
      </c>
      <c r="F82" s="36"/>
      <c r="G82" s="36"/>
      <c r="H82" s="36"/>
    </row>
    <row r="83" spans="1:12" ht="13.5" thickBot="1">
      <c r="A83" s="315" t="s">
        <v>150</v>
      </c>
      <c r="B83" s="316" t="s">
        <v>173</v>
      </c>
      <c r="C83" s="317">
        <f>C45</f>
        <v>0</v>
      </c>
      <c r="D83" s="317">
        <f t="shared" ref="C83:E84" si="3">D45</f>
        <v>0</v>
      </c>
      <c r="E83" s="318">
        <f t="shared" si="3"/>
        <v>0</v>
      </c>
      <c r="F83" s="36"/>
      <c r="G83" s="36"/>
      <c r="H83" s="36"/>
    </row>
    <row r="84" spans="1:12" ht="26.25" thickBot="1">
      <c r="A84" s="319" t="s">
        <v>128</v>
      </c>
      <c r="B84" s="320">
        <v>56</v>
      </c>
      <c r="C84" s="321">
        <f t="shared" si="3"/>
        <v>0</v>
      </c>
      <c r="D84" s="321">
        <f t="shared" si="3"/>
        <v>0</v>
      </c>
      <c r="E84" s="322">
        <f t="shared" si="3"/>
        <v>0</v>
      </c>
      <c r="F84" s="36"/>
      <c r="G84" s="36"/>
      <c r="H84" s="36"/>
    </row>
    <row r="85" spans="1:12" ht="13.5" thickBot="1">
      <c r="A85" s="319" t="s">
        <v>129</v>
      </c>
      <c r="B85" s="320">
        <v>71</v>
      </c>
      <c r="C85" s="321">
        <f>C47</f>
        <v>0</v>
      </c>
      <c r="D85" s="321">
        <f>D47</f>
        <v>0</v>
      </c>
      <c r="E85" s="322">
        <v>0</v>
      </c>
      <c r="F85" s="36"/>
      <c r="G85" s="36"/>
      <c r="H85" s="36"/>
    </row>
    <row r="86" spans="1:12" ht="13.5" thickBot="1">
      <c r="A86" s="315" t="s">
        <v>95</v>
      </c>
      <c r="B86" s="316" t="s">
        <v>174</v>
      </c>
      <c r="C86" s="317">
        <f>C87+C88</f>
        <v>434000</v>
      </c>
      <c r="D86" s="317">
        <f>D87+D88</f>
        <v>434000</v>
      </c>
      <c r="E86" s="318">
        <f>E87+E88</f>
        <v>0</v>
      </c>
      <c r="F86" s="36"/>
      <c r="G86" s="36"/>
      <c r="H86" s="36"/>
    </row>
    <row r="87" spans="1:12" ht="26.25" thickBot="1">
      <c r="A87" s="319" t="s">
        <v>128</v>
      </c>
      <c r="B87" s="320">
        <v>56</v>
      </c>
      <c r="C87" s="321">
        <f>C49</f>
        <v>0</v>
      </c>
      <c r="D87" s="321">
        <f>D49</f>
        <v>0</v>
      </c>
      <c r="E87" s="322">
        <f>E49</f>
        <v>0</v>
      </c>
      <c r="F87" s="36"/>
      <c r="G87" s="36"/>
      <c r="H87" s="36"/>
    </row>
    <row r="88" spans="1:12" ht="13.5" thickBot="1">
      <c r="A88" s="319" t="s">
        <v>129</v>
      </c>
      <c r="B88" s="320">
        <v>71</v>
      </c>
      <c r="C88" s="321">
        <f>C50</f>
        <v>434000</v>
      </c>
      <c r="D88" s="321">
        <f>D50</f>
        <v>434000</v>
      </c>
      <c r="E88" s="322"/>
      <c r="F88" s="36"/>
      <c r="G88" s="36"/>
      <c r="H88" s="36"/>
    </row>
    <row r="89" spans="1:12" ht="13.5" thickBot="1">
      <c r="A89" s="332" t="s">
        <v>41</v>
      </c>
      <c r="B89" s="320"/>
      <c r="C89" s="333">
        <f>C7-C12</f>
        <v>0</v>
      </c>
      <c r="D89" s="333">
        <f>D7-D12</f>
        <v>0</v>
      </c>
      <c r="E89" s="333">
        <f>E7-E12</f>
        <v>0</v>
      </c>
      <c r="F89" s="36"/>
      <c r="G89" s="36"/>
      <c r="H89" s="36"/>
    </row>
    <row r="90" spans="1:12">
      <c r="A90" s="31"/>
      <c r="B90" s="38"/>
      <c r="C90" s="39"/>
      <c r="D90" s="39"/>
      <c r="E90" s="39"/>
      <c r="F90" s="36"/>
      <c r="G90" s="36"/>
      <c r="H90" s="36"/>
    </row>
    <row r="91" spans="1:12">
      <c r="A91" s="31"/>
      <c r="B91" s="38"/>
      <c r="C91" s="39"/>
      <c r="D91" s="39"/>
      <c r="E91" s="39"/>
      <c r="F91" s="36"/>
      <c r="G91" s="36"/>
      <c r="H91" s="36"/>
    </row>
    <row r="92" spans="1:12">
      <c r="A92" s="233" t="s">
        <v>1900</v>
      </c>
      <c r="B92" s="64"/>
      <c r="C92" s="406" t="s">
        <v>1624</v>
      </c>
      <c r="D92" s="406"/>
      <c r="E92" s="406"/>
      <c r="F92" s="406"/>
      <c r="G92" s="406"/>
      <c r="H92" s="406"/>
      <c r="I92" s="406"/>
      <c r="J92" s="406"/>
      <c r="K92" s="406"/>
      <c r="L92" s="406"/>
    </row>
    <row r="93" spans="1:12" s="236" customFormat="1">
      <c r="A93" s="406" t="s">
        <v>1902</v>
      </c>
      <c r="B93" s="406"/>
      <c r="C93" s="406" t="s">
        <v>1625</v>
      </c>
      <c r="D93" s="406"/>
      <c r="E93" s="406"/>
      <c r="F93" s="64"/>
      <c r="G93" s="64"/>
      <c r="H93" s="64"/>
      <c r="I93" s="64"/>
      <c r="J93" s="64"/>
      <c r="K93" s="64"/>
      <c r="L93" s="64"/>
    </row>
    <row r="94" spans="1:12">
      <c r="A94" s="132" t="s">
        <v>1901</v>
      </c>
      <c r="B94" s="64"/>
      <c r="C94" s="232" t="s">
        <v>184</v>
      </c>
      <c r="D94" s="64"/>
      <c r="E94" s="78"/>
      <c r="F94" s="64"/>
      <c r="G94" s="64"/>
      <c r="H94" s="64"/>
      <c r="I94" s="64"/>
      <c r="J94" s="64"/>
      <c r="K94" s="64"/>
      <c r="L94" s="64"/>
    </row>
    <row r="95" spans="1:12">
      <c r="A95" s="64"/>
      <c r="B95" s="64"/>
      <c r="C95" s="64"/>
      <c r="D95" s="64"/>
      <c r="E95" s="78"/>
      <c r="F95" s="64"/>
      <c r="G95" s="64"/>
      <c r="H95" s="64"/>
      <c r="I95" s="64"/>
      <c r="J95" s="64"/>
      <c r="K95" s="64"/>
      <c r="L95" s="64"/>
    </row>
    <row r="96" spans="1:12">
      <c r="E96" s="28"/>
    </row>
  </sheetData>
  <mergeCells count="5">
    <mergeCell ref="A3:E3"/>
    <mergeCell ref="A4:E4"/>
    <mergeCell ref="C92:L92"/>
    <mergeCell ref="A93:B93"/>
    <mergeCell ref="C93:E93"/>
  </mergeCells>
  <pageMargins left="0.74803149606299213" right="0" top="0.98425196850393704" bottom="0.98425196850393704" header="0.51181102362204722" footer="0.51181102362204722"/>
  <pageSetup paperSize="9" scale="90" orientation="portrait" horizontalDpi="4294967294" verticalDpi="4294967294" r:id="rId1"/>
  <headerFooter alignWithMargins="0">
    <oddFooter>&amp;C&amp;P</oddFooter>
  </headerFooter>
</worksheet>
</file>

<file path=xl/worksheets/sheet13.xml><?xml version="1.0" encoding="utf-8"?>
<worksheet xmlns="http://schemas.openxmlformats.org/spreadsheetml/2006/main" xmlns:r="http://schemas.openxmlformats.org/officeDocument/2006/relationships">
  <dimension ref="A1:L243"/>
  <sheetViews>
    <sheetView workbookViewId="0">
      <selection activeCell="D245" sqref="D245"/>
    </sheetView>
  </sheetViews>
  <sheetFormatPr defaultRowHeight="12.75"/>
  <cols>
    <col min="1" max="1" width="35.140625" style="79" customWidth="1"/>
    <col min="2" max="2" width="10.7109375" style="79" customWidth="1"/>
    <col min="3" max="4" width="14" style="79" customWidth="1"/>
    <col min="5" max="5" width="10.7109375" style="79" customWidth="1"/>
  </cols>
  <sheetData>
    <row r="1" spans="1:5">
      <c r="A1" s="410" t="s">
        <v>81</v>
      </c>
      <c r="B1" s="410"/>
      <c r="C1" s="410"/>
      <c r="E1" s="41" t="s">
        <v>1633</v>
      </c>
    </row>
    <row r="3" spans="1:5">
      <c r="A3" s="408" t="s">
        <v>1826</v>
      </c>
      <c r="B3" s="408"/>
      <c r="C3" s="408"/>
      <c r="D3" s="408"/>
      <c r="E3" s="408"/>
    </row>
    <row r="4" spans="1:5">
      <c r="A4" s="408" t="s">
        <v>1909</v>
      </c>
      <c r="B4" s="408"/>
      <c r="C4" s="408"/>
      <c r="D4" s="408"/>
      <c r="E4" s="408"/>
    </row>
    <row r="5" spans="1:5">
      <c r="A5" s="41"/>
      <c r="B5" s="41"/>
      <c r="C5" s="41"/>
      <c r="D5" s="41"/>
      <c r="E5" s="41"/>
    </row>
    <row r="7" spans="1:5" s="2" customFormat="1" ht="48">
      <c r="A7" s="88" t="s">
        <v>1634</v>
      </c>
      <c r="B7" s="88" t="s">
        <v>1635</v>
      </c>
      <c r="C7" s="88" t="s">
        <v>1636</v>
      </c>
      <c r="D7" s="88" t="s">
        <v>1637</v>
      </c>
      <c r="E7" s="88" t="s">
        <v>1638</v>
      </c>
    </row>
    <row r="8" spans="1:5">
      <c r="A8" s="14" t="s">
        <v>1639</v>
      </c>
      <c r="B8" s="351" t="s">
        <v>1640</v>
      </c>
      <c r="C8" s="110">
        <f>C9+C32+C34</f>
        <v>33000</v>
      </c>
      <c r="D8" s="110">
        <f>D9+D32+D34</f>
        <v>213000</v>
      </c>
      <c r="E8" s="110">
        <f>E9+E32+E34</f>
        <v>181600</v>
      </c>
    </row>
    <row r="9" spans="1:5">
      <c r="A9" s="14" t="s">
        <v>1641</v>
      </c>
      <c r="B9" s="351" t="s">
        <v>1642</v>
      </c>
      <c r="C9" s="110">
        <v>0</v>
      </c>
      <c r="D9" s="110">
        <v>180000</v>
      </c>
      <c r="E9" s="110">
        <v>152421</v>
      </c>
    </row>
    <row r="10" spans="1:5">
      <c r="A10" s="14" t="s">
        <v>1643</v>
      </c>
      <c r="B10" s="336">
        <v>300008</v>
      </c>
      <c r="C10" s="110">
        <v>0</v>
      </c>
      <c r="D10" s="110">
        <v>180000</v>
      </c>
      <c r="E10" s="110">
        <v>152421</v>
      </c>
    </row>
    <row r="11" spans="1:5" ht="24" hidden="1">
      <c r="A11" s="14" t="s">
        <v>1644</v>
      </c>
      <c r="B11" s="336">
        <v>3008</v>
      </c>
      <c r="C11" s="110"/>
      <c r="D11" s="110"/>
      <c r="E11" s="110"/>
    </row>
    <row r="12" spans="1:5" hidden="1">
      <c r="A12" s="14" t="s">
        <v>1645</v>
      </c>
      <c r="B12" s="336">
        <v>3108</v>
      </c>
      <c r="C12" s="110"/>
      <c r="D12" s="110"/>
      <c r="E12" s="110"/>
    </row>
    <row r="13" spans="1:5" hidden="1">
      <c r="A13" s="14" t="s">
        <v>952</v>
      </c>
      <c r="B13" s="336">
        <v>310803</v>
      </c>
      <c r="C13" s="110"/>
      <c r="D13" s="110"/>
      <c r="E13" s="110"/>
    </row>
    <row r="14" spans="1:5" ht="24" hidden="1">
      <c r="A14" s="14" t="s">
        <v>1646</v>
      </c>
      <c r="B14" s="336">
        <v>3600</v>
      </c>
      <c r="C14" s="110"/>
      <c r="D14" s="110"/>
      <c r="E14" s="110"/>
    </row>
    <row r="15" spans="1:5" hidden="1">
      <c r="A15" s="14" t="s">
        <v>1647</v>
      </c>
      <c r="B15" s="336">
        <v>3608</v>
      </c>
      <c r="C15" s="110"/>
      <c r="D15" s="110"/>
      <c r="E15" s="110"/>
    </row>
    <row r="16" spans="1:5" hidden="1">
      <c r="A16" s="14" t="s">
        <v>312</v>
      </c>
      <c r="B16" s="336">
        <v>360850</v>
      </c>
      <c r="C16" s="110"/>
      <c r="D16" s="110"/>
      <c r="E16" s="110"/>
    </row>
    <row r="17" spans="1:5" ht="24">
      <c r="A17" s="14" t="s">
        <v>1648</v>
      </c>
      <c r="B17" s="336">
        <v>3708</v>
      </c>
      <c r="C17" s="110">
        <f>C19</f>
        <v>0</v>
      </c>
      <c r="D17" s="110">
        <f>D19</f>
        <v>180000</v>
      </c>
      <c r="E17" s="110">
        <f>E19</f>
        <v>152421</v>
      </c>
    </row>
    <row r="18" spans="1:5" hidden="1">
      <c r="A18" s="1" t="s">
        <v>316</v>
      </c>
      <c r="B18" s="335">
        <v>370801</v>
      </c>
      <c r="C18" s="113">
        <v>0</v>
      </c>
      <c r="D18" s="113">
        <v>0</v>
      </c>
      <c r="E18" s="113">
        <v>0</v>
      </c>
    </row>
    <row r="19" spans="1:5" ht="36">
      <c r="A19" s="1" t="s">
        <v>1827</v>
      </c>
      <c r="B19" s="335">
        <v>370806</v>
      </c>
      <c r="C19" s="113">
        <v>0</v>
      </c>
      <c r="D19" s="113">
        <v>180000</v>
      </c>
      <c r="E19" s="113">
        <v>152421</v>
      </c>
    </row>
    <row r="20" spans="1:5" hidden="1">
      <c r="A20" s="1" t="s">
        <v>322</v>
      </c>
      <c r="B20" s="335">
        <v>370850</v>
      </c>
      <c r="C20" s="113">
        <v>0</v>
      </c>
      <c r="D20" s="113">
        <v>0</v>
      </c>
      <c r="E20" s="113">
        <v>0</v>
      </c>
    </row>
    <row r="21" spans="1:5" hidden="1">
      <c r="A21" s="1" t="s">
        <v>1649</v>
      </c>
      <c r="B21" s="335">
        <v>4400</v>
      </c>
      <c r="C21" s="113">
        <v>0</v>
      </c>
      <c r="D21" s="113">
        <v>0</v>
      </c>
      <c r="E21" s="113">
        <v>0</v>
      </c>
    </row>
    <row r="22" spans="1:5" ht="24" hidden="1">
      <c r="A22" s="1" t="s">
        <v>1650</v>
      </c>
      <c r="B22" s="335">
        <v>4408</v>
      </c>
      <c r="C22" s="113">
        <v>0</v>
      </c>
      <c r="D22" s="113">
        <v>0</v>
      </c>
      <c r="E22" s="113">
        <v>0</v>
      </c>
    </row>
    <row r="23" spans="1:5" ht="24" hidden="1">
      <c r="A23" s="1" t="s">
        <v>1651</v>
      </c>
      <c r="B23" s="335">
        <v>440801</v>
      </c>
      <c r="C23" s="113">
        <v>0</v>
      </c>
      <c r="D23" s="113">
        <v>0</v>
      </c>
      <c r="E23" s="113">
        <v>0</v>
      </c>
    </row>
    <row r="24" spans="1:5" hidden="1">
      <c r="A24" s="1" t="s">
        <v>1652</v>
      </c>
      <c r="B24" s="335">
        <v>44080101</v>
      </c>
      <c r="C24" s="113">
        <v>0</v>
      </c>
      <c r="D24" s="113">
        <v>0</v>
      </c>
      <c r="E24" s="113">
        <v>0</v>
      </c>
    </row>
    <row r="25" spans="1:5" hidden="1">
      <c r="A25" s="1" t="s">
        <v>1653</v>
      </c>
      <c r="B25" s="335">
        <v>44080102</v>
      </c>
      <c r="C25" s="113">
        <v>0</v>
      </c>
      <c r="D25" s="113">
        <v>0</v>
      </c>
      <c r="E25" s="113">
        <v>0</v>
      </c>
    </row>
    <row r="26" spans="1:5" ht="24" hidden="1">
      <c r="A26" s="1" t="s">
        <v>1654</v>
      </c>
      <c r="B26" s="335">
        <v>440802</v>
      </c>
      <c r="C26" s="113">
        <v>0</v>
      </c>
      <c r="D26" s="113">
        <v>0</v>
      </c>
      <c r="E26" s="113">
        <v>0</v>
      </c>
    </row>
    <row r="27" spans="1:5" hidden="1">
      <c r="A27" s="1" t="s">
        <v>1652</v>
      </c>
      <c r="B27" s="335">
        <v>44080201</v>
      </c>
      <c r="C27" s="113">
        <v>0</v>
      </c>
      <c r="D27" s="113">
        <v>0</v>
      </c>
      <c r="E27" s="113">
        <v>0</v>
      </c>
    </row>
    <row r="28" spans="1:5" hidden="1">
      <c r="A28" s="1" t="s">
        <v>1653</v>
      </c>
      <c r="B28" s="335">
        <v>44080202</v>
      </c>
      <c r="C28" s="113">
        <v>0</v>
      </c>
      <c r="D28" s="113">
        <v>0</v>
      </c>
      <c r="E28" s="113">
        <v>0</v>
      </c>
    </row>
    <row r="29" spans="1:5" ht="24" hidden="1">
      <c r="A29" s="1" t="s">
        <v>1655</v>
      </c>
      <c r="B29" s="335">
        <v>440803</v>
      </c>
      <c r="C29" s="113">
        <v>0</v>
      </c>
      <c r="D29" s="113">
        <v>0</v>
      </c>
      <c r="E29" s="113">
        <v>0</v>
      </c>
    </row>
    <row r="30" spans="1:5" hidden="1">
      <c r="A30" s="1" t="s">
        <v>1652</v>
      </c>
      <c r="B30" s="335">
        <v>44080301</v>
      </c>
      <c r="C30" s="113">
        <v>0</v>
      </c>
      <c r="D30" s="113">
        <v>0</v>
      </c>
      <c r="E30" s="113">
        <v>0</v>
      </c>
    </row>
    <row r="31" spans="1:5" hidden="1">
      <c r="A31" s="1" t="s">
        <v>1653</v>
      </c>
      <c r="B31" s="335">
        <v>44080302</v>
      </c>
      <c r="C31" s="113">
        <v>0</v>
      </c>
      <c r="D31" s="113">
        <v>0</v>
      </c>
      <c r="E31" s="113">
        <v>0</v>
      </c>
    </row>
    <row r="32" spans="1:5">
      <c r="A32" s="1" t="s">
        <v>1886</v>
      </c>
      <c r="B32" s="335">
        <v>42.08</v>
      </c>
      <c r="C32" s="113">
        <f>C33</f>
        <v>4950</v>
      </c>
      <c r="D32" s="113">
        <f>D33</f>
        <v>4950</v>
      </c>
      <c r="E32" s="113">
        <f>E33</f>
        <v>4376</v>
      </c>
    </row>
    <row r="33" spans="1:5" ht="24">
      <c r="A33" s="1" t="s">
        <v>1928</v>
      </c>
      <c r="B33" s="335" t="s">
        <v>1876</v>
      </c>
      <c r="C33" s="113">
        <v>4950</v>
      </c>
      <c r="D33" s="113">
        <v>4950</v>
      </c>
      <c r="E33" s="113">
        <v>4376</v>
      </c>
    </row>
    <row r="34" spans="1:5" ht="24">
      <c r="A34" s="1" t="s">
        <v>1929</v>
      </c>
      <c r="B34" s="335">
        <v>48.08</v>
      </c>
      <c r="C34" s="113">
        <f>C35</f>
        <v>28050</v>
      </c>
      <c r="D34" s="113">
        <f>D35</f>
        <v>28050</v>
      </c>
      <c r="E34" s="113">
        <f>E35</f>
        <v>24803</v>
      </c>
    </row>
    <row r="35" spans="1:5">
      <c r="A35" s="1" t="s">
        <v>393</v>
      </c>
      <c r="B35" s="335" t="s">
        <v>1877</v>
      </c>
      <c r="C35" s="113">
        <v>28050</v>
      </c>
      <c r="D35" s="113">
        <v>28050</v>
      </c>
      <c r="E35" s="113">
        <v>24803</v>
      </c>
    </row>
    <row r="36" spans="1:5" ht="24">
      <c r="A36" s="14" t="s">
        <v>1656</v>
      </c>
      <c r="B36" s="336">
        <v>4908</v>
      </c>
      <c r="C36" s="110">
        <f>C70</f>
        <v>33000</v>
      </c>
      <c r="D36" s="110">
        <f>D70</f>
        <v>213000</v>
      </c>
      <c r="E36" s="110">
        <f>E70</f>
        <v>155346</v>
      </c>
    </row>
    <row r="37" spans="1:5" ht="12.75" hidden="1" customHeight="1">
      <c r="A37" s="14" t="s">
        <v>1657</v>
      </c>
      <c r="B37" s="336">
        <v>5008</v>
      </c>
      <c r="C37" s="110"/>
      <c r="D37" s="110"/>
      <c r="E37" s="110"/>
    </row>
    <row r="38" spans="1:5" ht="24" hidden="1">
      <c r="A38" s="14" t="s">
        <v>1658</v>
      </c>
      <c r="B38" s="336">
        <v>5108</v>
      </c>
      <c r="C38" s="110"/>
      <c r="D38" s="110"/>
      <c r="E38" s="110"/>
    </row>
    <row r="39" spans="1:5" ht="12.75" hidden="1" customHeight="1">
      <c r="A39" s="14" t="s">
        <v>1659</v>
      </c>
      <c r="B39" s="336">
        <v>510801</v>
      </c>
      <c r="C39" s="110"/>
      <c r="D39" s="110"/>
      <c r="E39" s="110"/>
    </row>
    <row r="40" spans="1:5" hidden="1">
      <c r="A40" s="14" t="s">
        <v>1660</v>
      </c>
      <c r="B40" s="336">
        <v>51080101</v>
      </c>
      <c r="C40" s="110"/>
      <c r="D40" s="110"/>
      <c r="E40" s="110"/>
    </row>
    <row r="41" spans="1:5" hidden="1">
      <c r="A41" s="14" t="s">
        <v>1661</v>
      </c>
      <c r="B41" s="336">
        <v>51080102</v>
      </c>
      <c r="C41" s="110"/>
      <c r="D41" s="110"/>
      <c r="E41" s="110"/>
    </row>
    <row r="42" spans="1:5" hidden="1">
      <c r="A42" s="14" t="s">
        <v>1662</v>
      </c>
      <c r="B42" s="336">
        <v>51080103</v>
      </c>
      <c r="C42" s="110"/>
      <c r="D42" s="110"/>
      <c r="E42" s="110"/>
    </row>
    <row r="43" spans="1:5" hidden="1">
      <c r="A43" s="14" t="s">
        <v>1663</v>
      </c>
      <c r="B43" s="336">
        <v>51080104</v>
      </c>
      <c r="C43" s="110"/>
      <c r="D43" s="110"/>
      <c r="E43" s="110"/>
    </row>
    <row r="44" spans="1:5" ht="24" hidden="1">
      <c r="A44" s="14" t="s">
        <v>1664</v>
      </c>
      <c r="B44" s="336">
        <v>5308</v>
      </c>
      <c r="C44" s="110"/>
      <c r="D44" s="110"/>
      <c r="E44" s="110"/>
    </row>
    <row r="45" spans="1:5" hidden="1">
      <c r="A45" s="14" t="s">
        <v>1665</v>
      </c>
      <c r="B45" s="336">
        <v>530801</v>
      </c>
      <c r="C45" s="110"/>
      <c r="D45" s="110"/>
      <c r="E45" s="110"/>
    </row>
    <row r="46" spans="1:5" ht="24" hidden="1">
      <c r="A46" s="14" t="s">
        <v>1666</v>
      </c>
      <c r="B46" s="336">
        <v>530802</v>
      </c>
      <c r="C46" s="110"/>
      <c r="D46" s="110"/>
      <c r="E46" s="110"/>
    </row>
    <row r="47" spans="1:5" ht="24" hidden="1">
      <c r="A47" s="14" t="s">
        <v>1667</v>
      </c>
      <c r="B47" s="336">
        <v>5408</v>
      </c>
      <c r="C47" s="110"/>
      <c r="D47" s="110"/>
      <c r="E47" s="110"/>
    </row>
    <row r="48" spans="1:5" ht="24" hidden="1">
      <c r="A48" s="14" t="s">
        <v>1668</v>
      </c>
      <c r="B48" s="336">
        <v>540810</v>
      </c>
      <c r="C48" s="110"/>
      <c r="D48" s="110"/>
      <c r="E48" s="110"/>
    </row>
    <row r="49" spans="1:5" hidden="1">
      <c r="A49" s="14" t="s">
        <v>1669</v>
      </c>
      <c r="B49" s="336">
        <v>540850</v>
      </c>
      <c r="C49" s="110"/>
      <c r="D49" s="110"/>
      <c r="E49" s="110"/>
    </row>
    <row r="50" spans="1:5" ht="36" hidden="1">
      <c r="A50" s="14" t="s">
        <v>1670</v>
      </c>
      <c r="B50" s="336">
        <v>5908</v>
      </c>
      <c r="C50" s="110"/>
      <c r="D50" s="110"/>
      <c r="E50" s="110"/>
    </row>
    <row r="51" spans="1:5" hidden="1">
      <c r="A51" s="14" t="s">
        <v>1671</v>
      </c>
      <c r="B51" s="336">
        <v>6008</v>
      </c>
      <c r="C51" s="110"/>
      <c r="D51" s="110"/>
      <c r="E51" s="110"/>
    </row>
    <row r="52" spans="1:5" hidden="1">
      <c r="A52" s="14" t="s">
        <v>1672</v>
      </c>
      <c r="B52" s="336">
        <v>600801</v>
      </c>
      <c r="C52" s="110"/>
      <c r="D52" s="110"/>
      <c r="E52" s="110"/>
    </row>
    <row r="53" spans="1:5" hidden="1">
      <c r="A53" s="14" t="s">
        <v>1509</v>
      </c>
      <c r="B53" s="336">
        <v>600802</v>
      </c>
      <c r="C53" s="110"/>
      <c r="D53" s="110"/>
      <c r="E53" s="110"/>
    </row>
    <row r="54" spans="1:5" hidden="1">
      <c r="A54" s="14" t="s">
        <v>1673</v>
      </c>
      <c r="B54" s="336">
        <v>600803</v>
      </c>
      <c r="C54" s="110"/>
      <c r="D54" s="110"/>
      <c r="E54" s="110"/>
    </row>
    <row r="55" spans="1:5" hidden="1">
      <c r="A55" s="14" t="s">
        <v>1674</v>
      </c>
      <c r="B55" s="336">
        <v>600804</v>
      </c>
      <c r="C55" s="110"/>
      <c r="D55" s="110"/>
      <c r="E55" s="110"/>
    </row>
    <row r="56" spans="1:5" hidden="1">
      <c r="A56" s="14" t="s">
        <v>1675</v>
      </c>
      <c r="B56" s="336">
        <v>600805</v>
      </c>
      <c r="C56" s="110"/>
      <c r="D56" s="110"/>
      <c r="E56" s="110"/>
    </row>
    <row r="57" spans="1:5" ht="24" hidden="1">
      <c r="A57" s="14" t="s">
        <v>1676</v>
      </c>
      <c r="B57" s="336">
        <v>6108</v>
      </c>
      <c r="C57" s="110"/>
      <c r="D57" s="110"/>
      <c r="E57" s="110"/>
    </row>
    <row r="58" spans="1:5" hidden="1">
      <c r="A58" s="14" t="s">
        <v>1677</v>
      </c>
      <c r="B58" s="336">
        <v>610801</v>
      </c>
      <c r="C58" s="110"/>
      <c r="D58" s="110"/>
      <c r="E58" s="110"/>
    </row>
    <row r="59" spans="1:5" hidden="1">
      <c r="A59" s="14" t="s">
        <v>1678</v>
      </c>
      <c r="B59" s="336">
        <v>610802</v>
      </c>
      <c r="C59" s="110"/>
      <c r="D59" s="110"/>
      <c r="E59" s="110"/>
    </row>
    <row r="60" spans="1:5" ht="24" hidden="1">
      <c r="A60" s="14" t="s">
        <v>1679</v>
      </c>
      <c r="B60" s="336">
        <v>610803</v>
      </c>
      <c r="C60" s="110"/>
      <c r="D60" s="110"/>
      <c r="E60" s="110"/>
    </row>
    <row r="61" spans="1:5" hidden="1">
      <c r="A61" s="14" t="s">
        <v>1680</v>
      </c>
      <c r="B61" s="336">
        <v>61080301</v>
      </c>
      <c r="C61" s="110"/>
      <c r="D61" s="110"/>
      <c r="E61" s="110"/>
    </row>
    <row r="62" spans="1:5" hidden="1">
      <c r="A62" s="14" t="s">
        <v>1681</v>
      </c>
      <c r="B62" s="336">
        <v>61080302</v>
      </c>
      <c r="C62" s="110"/>
      <c r="D62" s="110"/>
      <c r="E62" s="110"/>
    </row>
    <row r="63" spans="1:5" hidden="1">
      <c r="A63" s="14" t="s">
        <v>1682</v>
      </c>
      <c r="B63" s="336">
        <v>61080303</v>
      </c>
      <c r="C63" s="110"/>
      <c r="D63" s="110"/>
      <c r="E63" s="110"/>
    </row>
    <row r="64" spans="1:5" hidden="1">
      <c r="A64" s="14" t="s">
        <v>1683</v>
      </c>
      <c r="B64" s="336">
        <v>61080304</v>
      </c>
      <c r="C64" s="110"/>
      <c r="D64" s="110"/>
      <c r="E64" s="110"/>
    </row>
    <row r="65" spans="1:5" hidden="1">
      <c r="A65" s="14" t="s">
        <v>1684</v>
      </c>
      <c r="B65" s="336">
        <v>610804</v>
      </c>
      <c r="C65" s="110"/>
      <c r="D65" s="110"/>
      <c r="E65" s="110"/>
    </row>
    <row r="66" spans="1:5" hidden="1">
      <c r="A66" s="14" t="s">
        <v>1685</v>
      </c>
      <c r="B66" s="336">
        <v>610805</v>
      </c>
      <c r="C66" s="110"/>
      <c r="D66" s="110"/>
      <c r="E66" s="110"/>
    </row>
    <row r="67" spans="1:5" hidden="1">
      <c r="A67" s="14" t="s">
        <v>1686</v>
      </c>
      <c r="B67" s="336">
        <v>610806</v>
      </c>
      <c r="C67" s="110"/>
      <c r="D67" s="110"/>
      <c r="E67" s="110"/>
    </row>
    <row r="68" spans="1:5" hidden="1">
      <c r="A68" s="14" t="s">
        <v>1687</v>
      </c>
      <c r="B68" s="336">
        <v>610807</v>
      </c>
      <c r="C68" s="110"/>
      <c r="D68" s="110"/>
      <c r="E68" s="110"/>
    </row>
    <row r="69" spans="1:5" ht="24" hidden="1">
      <c r="A69" s="14" t="s">
        <v>1688</v>
      </c>
      <c r="B69" s="336">
        <v>610850</v>
      </c>
      <c r="C69" s="110"/>
      <c r="D69" s="110"/>
      <c r="E69" s="110"/>
    </row>
    <row r="70" spans="1:5" ht="36">
      <c r="A70" s="14" t="s">
        <v>1689</v>
      </c>
      <c r="B70" s="336">
        <v>6308</v>
      </c>
      <c r="C70" s="110">
        <v>33000</v>
      </c>
      <c r="D70" s="110">
        <f>D93+D96</f>
        <v>213000</v>
      </c>
      <c r="E70" s="110">
        <f>E93+E96</f>
        <v>155346</v>
      </c>
    </row>
    <row r="71" spans="1:5" ht="36" hidden="1">
      <c r="A71" s="14" t="s">
        <v>1690</v>
      </c>
      <c r="B71" s="336">
        <v>6508</v>
      </c>
      <c r="C71" s="110"/>
      <c r="D71" s="110"/>
      <c r="E71" s="110"/>
    </row>
    <row r="72" spans="1:5" hidden="1">
      <c r="A72" s="14" t="s">
        <v>1672</v>
      </c>
      <c r="B72" s="336">
        <v>650801</v>
      </c>
      <c r="C72" s="110"/>
      <c r="D72" s="110"/>
      <c r="E72" s="110"/>
    </row>
    <row r="73" spans="1:5" hidden="1">
      <c r="A73" s="14" t="s">
        <v>1678</v>
      </c>
      <c r="B73" s="336">
        <v>650802</v>
      </c>
      <c r="C73" s="110"/>
      <c r="D73" s="110"/>
      <c r="E73" s="110"/>
    </row>
    <row r="74" spans="1:5" ht="24" hidden="1">
      <c r="A74" s="14" t="s">
        <v>1691</v>
      </c>
      <c r="B74" s="336">
        <v>650803</v>
      </c>
      <c r="C74" s="110"/>
      <c r="D74" s="110"/>
      <c r="E74" s="110"/>
    </row>
    <row r="75" spans="1:5" hidden="1">
      <c r="A75" s="14" t="s">
        <v>1692</v>
      </c>
      <c r="B75" s="336">
        <v>65080301</v>
      </c>
      <c r="C75" s="110"/>
      <c r="D75" s="110"/>
      <c r="E75" s="110"/>
    </row>
    <row r="76" spans="1:5" hidden="1">
      <c r="A76" s="14" t="s">
        <v>1693</v>
      </c>
      <c r="B76" s="336">
        <v>65080302</v>
      </c>
      <c r="C76" s="110"/>
      <c r="D76" s="110"/>
      <c r="E76" s="110"/>
    </row>
    <row r="77" spans="1:5" ht="24" hidden="1">
      <c r="A77" s="14" t="s">
        <v>1694</v>
      </c>
      <c r="B77" s="336">
        <v>650804</v>
      </c>
      <c r="C77" s="110"/>
      <c r="D77" s="110"/>
      <c r="E77" s="110"/>
    </row>
    <row r="78" spans="1:5" hidden="1">
      <c r="A78" s="14" t="s">
        <v>1695</v>
      </c>
      <c r="B78" s="336">
        <v>65080401</v>
      </c>
      <c r="C78" s="110"/>
      <c r="D78" s="110"/>
      <c r="E78" s="110"/>
    </row>
    <row r="79" spans="1:5" hidden="1">
      <c r="A79" s="14" t="s">
        <v>1696</v>
      </c>
      <c r="B79" s="336">
        <v>65080402</v>
      </c>
      <c r="C79" s="110"/>
      <c r="D79" s="110"/>
      <c r="E79" s="110"/>
    </row>
    <row r="80" spans="1:5" hidden="1">
      <c r="A80" s="14" t="s">
        <v>1697</v>
      </c>
      <c r="B80" s="336">
        <v>65080403</v>
      </c>
      <c r="C80" s="110">
        <v>0</v>
      </c>
      <c r="D80" s="110">
        <v>0</v>
      </c>
      <c r="E80" s="110">
        <v>0</v>
      </c>
    </row>
    <row r="81" spans="1:5" hidden="1">
      <c r="A81" s="14" t="s">
        <v>1698</v>
      </c>
      <c r="B81" s="336">
        <v>650805</v>
      </c>
      <c r="C81" s="110">
        <v>0</v>
      </c>
      <c r="D81" s="110">
        <v>0</v>
      </c>
      <c r="E81" s="110">
        <v>0</v>
      </c>
    </row>
    <row r="82" spans="1:5" hidden="1">
      <c r="A82" s="14" t="s">
        <v>1699</v>
      </c>
      <c r="B82" s="336">
        <v>650806</v>
      </c>
      <c r="C82" s="110">
        <v>0</v>
      </c>
      <c r="D82" s="110">
        <v>0</v>
      </c>
      <c r="E82" s="110">
        <v>0</v>
      </c>
    </row>
    <row r="83" spans="1:5" hidden="1">
      <c r="A83" s="14" t="s">
        <v>1700</v>
      </c>
      <c r="B83" s="336">
        <v>65080601</v>
      </c>
      <c r="C83" s="110">
        <v>0</v>
      </c>
      <c r="D83" s="110">
        <v>0</v>
      </c>
      <c r="E83" s="110">
        <v>0</v>
      </c>
    </row>
    <row r="84" spans="1:5" ht="24" hidden="1">
      <c r="A84" s="14" t="s">
        <v>1701</v>
      </c>
      <c r="B84" s="336">
        <v>650807</v>
      </c>
      <c r="C84" s="110">
        <v>0</v>
      </c>
      <c r="D84" s="110">
        <v>0</v>
      </c>
      <c r="E84" s="110">
        <v>0</v>
      </c>
    </row>
    <row r="85" spans="1:5" ht="24" hidden="1">
      <c r="A85" s="14" t="s">
        <v>1702</v>
      </c>
      <c r="B85" s="336">
        <v>65080701</v>
      </c>
      <c r="C85" s="110">
        <v>0</v>
      </c>
      <c r="D85" s="110">
        <v>0</v>
      </c>
      <c r="E85" s="110">
        <v>0</v>
      </c>
    </row>
    <row r="86" spans="1:5" hidden="1">
      <c r="A86" s="14" t="s">
        <v>1703</v>
      </c>
      <c r="B86" s="336">
        <v>65080703</v>
      </c>
      <c r="C86" s="110">
        <v>0</v>
      </c>
      <c r="D86" s="110">
        <v>0</v>
      </c>
      <c r="E86" s="110">
        <v>0</v>
      </c>
    </row>
    <row r="87" spans="1:5" hidden="1">
      <c r="A87" s="14" t="s">
        <v>1704</v>
      </c>
      <c r="B87" s="336">
        <v>65080704</v>
      </c>
      <c r="C87" s="110">
        <v>0</v>
      </c>
      <c r="D87" s="110">
        <v>0</v>
      </c>
      <c r="E87" s="110">
        <v>0</v>
      </c>
    </row>
    <row r="88" spans="1:5" ht="24" hidden="1">
      <c r="A88" s="14" t="s">
        <v>1705</v>
      </c>
      <c r="B88" s="336">
        <v>650811</v>
      </c>
      <c r="C88" s="110">
        <v>0</v>
      </c>
      <c r="D88" s="110">
        <v>0</v>
      </c>
      <c r="E88" s="110">
        <v>0</v>
      </c>
    </row>
    <row r="89" spans="1:5" hidden="1">
      <c r="A89" s="14" t="s">
        <v>1706</v>
      </c>
      <c r="B89" s="336">
        <v>65081103</v>
      </c>
      <c r="C89" s="110">
        <v>0</v>
      </c>
      <c r="D89" s="110">
        <v>0</v>
      </c>
      <c r="E89" s="110">
        <v>0</v>
      </c>
    </row>
    <row r="90" spans="1:5" hidden="1">
      <c r="A90" s="14" t="s">
        <v>1707</v>
      </c>
      <c r="B90" s="336">
        <v>65081104</v>
      </c>
      <c r="C90" s="110">
        <v>0</v>
      </c>
      <c r="D90" s="110">
        <v>0</v>
      </c>
      <c r="E90" s="110">
        <v>0</v>
      </c>
    </row>
    <row r="91" spans="1:5" hidden="1">
      <c r="A91" s="14" t="s">
        <v>1708</v>
      </c>
      <c r="B91" s="336">
        <v>65081130</v>
      </c>
      <c r="C91" s="110">
        <v>0</v>
      </c>
      <c r="D91" s="110">
        <v>0</v>
      </c>
      <c r="E91" s="110">
        <v>0</v>
      </c>
    </row>
    <row r="92" spans="1:5" hidden="1">
      <c r="A92" s="14" t="s">
        <v>1709</v>
      </c>
      <c r="B92" s="336">
        <v>650850</v>
      </c>
      <c r="C92" s="110">
        <v>0</v>
      </c>
      <c r="D92" s="110">
        <v>0</v>
      </c>
      <c r="E92" s="110">
        <v>0</v>
      </c>
    </row>
    <row r="93" spans="1:5">
      <c r="A93" s="14"/>
      <c r="B93" s="336">
        <v>65.08</v>
      </c>
      <c r="C93" s="110">
        <v>33000</v>
      </c>
      <c r="D93" s="110">
        <f>D94</f>
        <v>33000</v>
      </c>
      <c r="E93" s="110">
        <f>E94</f>
        <v>29179</v>
      </c>
    </row>
    <row r="94" spans="1:5">
      <c r="A94" s="14"/>
      <c r="B94" s="336" t="s">
        <v>1878</v>
      </c>
      <c r="C94" s="110">
        <v>33000</v>
      </c>
      <c r="D94" s="110">
        <f>D95</f>
        <v>33000</v>
      </c>
      <c r="E94" s="110">
        <f>E95</f>
        <v>29179</v>
      </c>
    </row>
    <row r="95" spans="1:5">
      <c r="A95" s="14"/>
      <c r="B95" s="336" t="s">
        <v>1879</v>
      </c>
      <c r="C95" s="110">
        <v>33000</v>
      </c>
      <c r="D95" s="110">
        <v>33000</v>
      </c>
      <c r="E95" s="110">
        <v>29179</v>
      </c>
    </row>
    <row r="96" spans="1:5">
      <c r="A96" s="14" t="s">
        <v>1710</v>
      </c>
      <c r="B96" s="336">
        <v>6608</v>
      </c>
      <c r="C96" s="110">
        <f>C102</f>
        <v>0</v>
      </c>
      <c r="D96" s="110">
        <f>D102</f>
        <v>180000</v>
      </c>
      <c r="E96" s="110">
        <f>E102</f>
        <v>126167</v>
      </c>
    </row>
    <row r="97" spans="1:5" ht="24" hidden="1">
      <c r="A97" s="14" t="s">
        <v>1711</v>
      </c>
      <c r="B97" s="336">
        <v>660804</v>
      </c>
      <c r="C97" s="110">
        <v>0</v>
      </c>
      <c r="D97" s="110">
        <v>0</v>
      </c>
      <c r="E97" s="110">
        <v>0</v>
      </c>
    </row>
    <row r="98" spans="1:5" ht="24" hidden="1">
      <c r="A98" s="14" t="s">
        <v>1712</v>
      </c>
      <c r="B98" s="336">
        <v>66080402</v>
      </c>
      <c r="C98" s="110">
        <v>0</v>
      </c>
      <c r="D98" s="110">
        <v>0</v>
      </c>
      <c r="E98" s="110">
        <v>0</v>
      </c>
    </row>
    <row r="99" spans="1:5" ht="24" hidden="1">
      <c r="A99" s="14" t="s">
        <v>1713</v>
      </c>
      <c r="B99" s="336">
        <v>66080405</v>
      </c>
      <c r="C99" s="110">
        <v>0</v>
      </c>
      <c r="D99" s="110">
        <v>0</v>
      </c>
      <c r="E99" s="110">
        <v>0</v>
      </c>
    </row>
    <row r="100" spans="1:5" hidden="1">
      <c r="A100" s="14" t="s">
        <v>1714</v>
      </c>
      <c r="B100" s="336">
        <v>66080450</v>
      </c>
      <c r="C100" s="110">
        <v>0</v>
      </c>
      <c r="D100" s="110">
        <v>0</v>
      </c>
      <c r="E100" s="110">
        <v>0</v>
      </c>
    </row>
    <row r="101" spans="1:5" ht="24" hidden="1">
      <c r="A101" s="14" t="s">
        <v>1715</v>
      </c>
      <c r="B101" s="336">
        <v>660805</v>
      </c>
      <c r="C101" s="110">
        <v>0</v>
      </c>
      <c r="D101" s="110">
        <v>0</v>
      </c>
      <c r="E101" s="110">
        <v>0</v>
      </c>
    </row>
    <row r="102" spans="1:5" ht="24">
      <c r="A102" s="14" t="s">
        <v>1716</v>
      </c>
      <c r="B102" s="336">
        <v>660806</v>
      </c>
      <c r="C102" s="110">
        <f>C103</f>
        <v>0</v>
      </c>
      <c r="D102" s="110">
        <f>D103</f>
        <v>180000</v>
      </c>
      <c r="E102" s="110">
        <f>E103</f>
        <v>126167</v>
      </c>
    </row>
    <row r="103" spans="1:5">
      <c r="A103" s="1" t="s">
        <v>1717</v>
      </c>
      <c r="B103" s="335">
        <v>66080601</v>
      </c>
      <c r="C103" s="113">
        <v>0</v>
      </c>
      <c r="D103" s="113">
        <v>180000</v>
      </c>
      <c r="E103" s="113">
        <v>126167</v>
      </c>
    </row>
    <row r="104" spans="1:5" hidden="1">
      <c r="A104" s="1" t="s">
        <v>1718</v>
      </c>
      <c r="B104" s="335">
        <v>66080606</v>
      </c>
      <c r="C104" s="113">
        <v>0</v>
      </c>
      <c r="D104" s="113">
        <v>0</v>
      </c>
      <c r="E104" s="113">
        <v>0</v>
      </c>
    </row>
    <row r="105" spans="1:5" hidden="1">
      <c r="A105" s="1" t="s">
        <v>1719</v>
      </c>
      <c r="B105" s="335">
        <v>66080607</v>
      </c>
      <c r="C105" s="113">
        <v>0</v>
      </c>
      <c r="D105" s="113">
        <v>0</v>
      </c>
      <c r="E105" s="113">
        <v>0</v>
      </c>
    </row>
    <row r="106" spans="1:5" hidden="1">
      <c r="A106" s="1" t="s">
        <v>1720</v>
      </c>
      <c r="B106" s="335">
        <v>66080650</v>
      </c>
      <c r="C106" s="113">
        <v>0</v>
      </c>
      <c r="D106" s="113">
        <v>0</v>
      </c>
      <c r="E106" s="113">
        <v>0</v>
      </c>
    </row>
    <row r="107" spans="1:5" hidden="1">
      <c r="A107" s="1" t="s">
        <v>1721</v>
      </c>
      <c r="B107" s="335">
        <v>660808</v>
      </c>
      <c r="C107" s="113">
        <v>0</v>
      </c>
      <c r="D107" s="113">
        <v>0</v>
      </c>
      <c r="E107" s="113">
        <v>0</v>
      </c>
    </row>
    <row r="108" spans="1:5" hidden="1">
      <c r="A108" s="1" t="s">
        <v>1722</v>
      </c>
      <c r="B108" s="335">
        <v>660809</v>
      </c>
      <c r="C108" s="113">
        <v>0</v>
      </c>
      <c r="D108" s="113">
        <v>0</v>
      </c>
      <c r="E108" s="113">
        <v>0</v>
      </c>
    </row>
    <row r="109" spans="1:5" ht="24" hidden="1">
      <c r="A109" s="1" t="s">
        <v>1723</v>
      </c>
      <c r="B109" s="335">
        <v>660810</v>
      </c>
      <c r="C109" s="113">
        <v>0</v>
      </c>
      <c r="D109" s="113">
        <v>0</v>
      </c>
      <c r="E109" s="113">
        <v>0</v>
      </c>
    </row>
    <row r="110" spans="1:5" ht="24" hidden="1">
      <c r="A110" s="1" t="s">
        <v>1724</v>
      </c>
      <c r="B110" s="335">
        <v>660850</v>
      </c>
      <c r="C110" s="113">
        <v>0</v>
      </c>
      <c r="D110" s="113">
        <v>0</v>
      </c>
      <c r="E110" s="113">
        <v>0</v>
      </c>
    </row>
    <row r="111" spans="1:5" hidden="1">
      <c r="A111" s="1" t="s">
        <v>1725</v>
      </c>
      <c r="B111" s="335">
        <v>66085050</v>
      </c>
      <c r="C111" s="113">
        <v>0</v>
      </c>
      <c r="D111" s="113">
        <v>0</v>
      </c>
      <c r="E111" s="113">
        <v>0</v>
      </c>
    </row>
    <row r="112" spans="1:5" ht="24" hidden="1">
      <c r="A112" s="1" t="s">
        <v>1726</v>
      </c>
      <c r="B112" s="335">
        <v>6708</v>
      </c>
      <c r="C112" s="113">
        <v>0</v>
      </c>
      <c r="D112" s="113">
        <v>0</v>
      </c>
      <c r="E112" s="113">
        <v>0</v>
      </c>
    </row>
    <row r="113" spans="1:5" hidden="1">
      <c r="A113" s="1" t="s">
        <v>1677</v>
      </c>
      <c r="B113" s="335">
        <v>670801</v>
      </c>
      <c r="C113" s="113">
        <v>0</v>
      </c>
      <c r="D113" s="113">
        <v>0</v>
      </c>
      <c r="E113" s="113">
        <v>0</v>
      </c>
    </row>
    <row r="114" spans="1:5" hidden="1">
      <c r="A114" s="1" t="s">
        <v>1678</v>
      </c>
      <c r="B114" s="335">
        <v>670802</v>
      </c>
      <c r="C114" s="113">
        <v>0</v>
      </c>
      <c r="D114" s="113">
        <v>0</v>
      </c>
      <c r="E114" s="113">
        <v>0</v>
      </c>
    </row>
    <row r="115" spans="1:5" ht="24" hidden="1">
      <c r="A115" s="1" t="s">
        <v>1727</v>
      </c>
      <c r="B115" s="335">
        <v>670803</v>
      </c>
      <c r="C115" s="113">
        <v>0</v>
      </c>
      <c r="D115" s="113">
        <v>0</v>
      </c>
      <c r="E115" s="113">
        <v>0</v>
      </c>
    </row>
    <row r="116" spans="1:5" hidden="1">
      <c r="A116" s="1" t="s">
        <v>1728</v>
      </c>
      <c r="B116" s="335">
        <v>67080301</v>
      </c>
      <c r="C116" s="113">
        <v>0</v>
      </c>
      <c r="D116" s="113">
        <v>0</v>
      </c>
      <c r="E116" s="113">
        <v>0</v>
      </c>
    </row>
    <row r="117" spans="1:5" ht="24" hidden="1">
      <c r="A117" s="1" t="s">
        <v>1729</v>
      </c>
      <c r="B117" s="335">
        <v>67080302</v>
      </c>
      <c r="C117" s="113">
        <v>0</v>
      </c>
      <c r="D117" s="113">
        <v>0</v>
      </c>
      <c r="E117" s="113">
        <v>0</v>
      </c>
    </row>
    <row r="118" spans="1:5" hidden="1">
      <c r="A118" s="1" t="s">
        <v>1730</v>
      </c>
      <c r="B118" s="335">
        <v>67080303</v>
      </c>
      <c r="C118" s="113">
        <v>0</v>
      </c>
      <c r="D118" s="113">
        <v>0</v>
      </c>
      <c r="E118" s="113">
        <v>0</v>
      </c>
    </row>
    <row r="119" spans="1:5" hidden="1">
      <c r="A119" s="1" t="s">
        <v>1731</v>
      </c>
      <c r="B119" s="335">
        <v>67080304</v>
      </c>
      <c r="C119" s="113">
        <v>0</v>
      </c>
      <c r="D119" s="113">
        <v>0</v>
      </c>
      <c r="E119" s="113">
        <v>0</v>
      </c>
    </row>
    <row r="120" spans="1:5" hidden="1">
      <c r="A120" s="1" t="s">
        <v>1732</v>
      </c>
      <c r="B120" s="335">
        <v>67080305</v>
      </c>
      <c r="C120" s="113">
        <v>0</v>
      </c>
      <c r="D120" s="113">
        <v>0</v>
      </c>
      <c r="E120" s="113">
        <v>0</v>
      </c>
    </row>
    <row r="121" spans="1:5" hidden="1">
      <c r="A121" s="1" t="s">
        <v>1733</v>
      </c>
      <c r="B121" s="335">
        <v>67080306</v>
      </c>
      <c r="C121" s="113">
        <v>0</v>
      </c>
      <c r="D121" s="113">
        <v>0</v>
      </c>
      <c r="E121" s="113">
        <v>0</v>
      </c>
    </row>
    <row r="122" spans="1:5" hidden="1">
      <c r="A122" s="1" t="s">
        <v>1734</v>
      </c>
      <c r="B122" s="335">
        <v>67080307</v>
      </c>
      <c r="C122" s="113">
        <v>0</v>
      </c>
      <c r="D122" s="113">
        <v>0</v>
      </c>
      <c r="E122" s="113">
        <v>0</v>
      </c>
    </row>
    <row r="123" spans="1:5" ht="24" hidden="1">
      <c r="A123" s="1" t="s">
        <v>1735</v>
      </c>
      <c r="B123" s="335">
        <v>67080308</v>
      </c>
      <c r="C123" s="113">
        <v>0</v>
      </c>
      <c r="D123" s="113">
        <v>0</v>
      </c>
      <c r="E123" s="113">
        <v>0</v>
      </c>
    </row>
    <row r="124" spans="1:5" ht="24" hidden="1">
      <c r="A124" s="1" t="s">
        <v>1736</v>
      </c>
      <c r="B124" s="335">
        <v>67080312</v>
      </c>
      <c r="C124" s="113">
        <v>0</v>
      </c>
      <c r="D124" s="113">
        <v>0</v>
      </c>
      <c r="E124" s="113">
        <v>0</v>
      </c>
    </row>
    <row r="125" spans="1:5" hidden="1">
      <c r="A125" s="1" t="s">
        <v>1737</v>
      </c>
      <c r="B125" s="335">
        <v>67080314</v>
      </c>
      <c r="C125" s="113">
        <v>0</v>
      </c>
      <c r="D125" s="113">
        <v>0</v>
      </c>
      <c r="E125" s="113">
        <v>0</v>
      </c>
    </row>
    <row r="126" spans="1:5" hidden="1">
      <c r="A126" s="1" t="s">
        <v>1738</v>
      </c>
      <c r="B126" s="335">
        <v>67080330</v>
      </c>
      <c r="C126" s="113">
        <v>0</v>
      </c>
      <c r="D126" s="113">
        <v>0</v>
      </c>
      <c r="E126" s="113">
        <v>0</v>
      </c>
    </row>
    <row r="127" spans="1:5" hidden="1">
      <c r="A127" s="1" t="s">
        <v>1739</v>
      </c>
      <c r="B127" s="335">
        <v>670804</v>
      </c>
      <c r="C127" s="113">
        <v>0</v>
      </c>
      <c r="D127" s="113">
        <v>0</v>
      </c>
      <c r="E127" s="113">
        <v>0</v>
      </c>
    </row>
    <row r="128" spans="1:5" ht="24" hidden="1">
      <c r="A128" s="1" t="s">
        <v>1740</v>
      </c>
      <c r="B128" s="335">
        <v>670805</v>
      </c>
      <c r="C128" s="113">
        <v>0</v>
      </c>
      <c r="D128" s="113">
        <v>0</v>
      </c>
      <c r="E128" s="113">
        <v>0</v>
      </c>
    </row>
    <row r="129" spans="1:5" hidden="1">
      <c r="A129" s="1" t="s">
        <v>1741</v>
      </c>
      <c r="B129" s="335">
        <v>67080501</v>
      </c>
      <c r="C129" s="113">
        <v>0</v>
      </c>
      <c r="D129" s="113">
        <v>0</v>
      </c>
      <c r="E129" s="113">
        <v>0</v>
      </c>
    </row>
    <row r="130" spans="1:5" hidden="1">
      <c r="A130" s="1" t="s">
        <v>1742</v>
      </c>
      <c r="B130" s="335">
        <v>67080502</v>
      </c>
      <c r="C130" s="113">
        <v>0</v>
      </c>
      <c r="D130" s="113">
        <v>0</v>
      </c>
      <c r="E130" s="113">
        <v>0</v>
      </c>
    </row>
    <row r="131" spans="1:5" ht="24" hidden="1">
      <c r="A131" s="1" t="s">
        <v>1743</v>
      </c>
      <c r="B131" s="335">
        <v>67080503</v>
      </c>
      <c r="C131" s="113">
        <v>0</v>
      </c>
      <c r="D131" s="113">
        <v>0</v>
      </c>
      <c r="E131" s="113">
        <v>0</v>
      </c>
    </row>
    <row r="132" spans="1:5" hidden="1">
      <c r="A132" s="1" t="s">
        <v>1744</v>
      </c>
      <c r="B132" s="335">
        <v>670806</v>
      </c>
      <c r="C132" s="113">
        <v>0</v>
      </c>
      <c r="D132" s="113">
        <v>0</v>
      </c>
      <c r="E132" s="113">
        <v>0</v>
      </c>
    </row>
    <row r="133" spans="1:5" ht="24" hidden="1">
      <c r="A133" s="1" t="s">
        <v>1745</v>
      </c>
      <c r="B133" s="335">
        <v>670850</v>
      </c>
      <c r="C133" s="113">
        <v>0</v>
      </c>
      <c r="D133" s="113">
        <v>0</v>
      </c>
      <c r="E133" s="113">
        <v>0</v>
      </c>
    </row>
    <row r="134" spans="1:5" ht="24" hidden="1">
      <c r="A134" s="1" t="s">
        <v>1746</v>
      </c>
      <c r="B134" s="335">
        <v>6808</v>
      </c>
      <c r="C134" s="113"/>
      <c r="D134" s="113"/>
      <c r="E134" s="113">
        <v>0</v>
      </c>
    </row>
    <row r="135" spans="1:5" hidden="1">
      <c r="A135" s="1" t="s">
        <v>1677</v>
      </c>
      <c r="B135" s="335">
        <v>660801</v>
      </c>
      <c r="C135" s="113"/>
      <c r="D135" s="113"/>
      <c r="E135" s="113">
        <v>0</v>
      </c>
    </row>
    <row r="136" spans="1:5" hidden="1">
      <c r="A136" s="1" t="s">
        <v>1678</v>
      </c>
      <c r="B136" s="335">
        <v>660802</v>
      </c>
      <c r="C136" s="113"/>
      <c r="D136" s="113"/>
      <c r="E136" s="113">
        <v>0</v>
      </c>
    </row>
    <row r="137" spans="1:5" hidden="1">
      <c r="A137" s="1" t="s">
        <v>1747</v>
      </c>
      <c r="B137" s="335">
        <v>680804</v>
      </c>
      <c r="C137" s="113"/>
      <c r="D137" s="113"/>
      <c r="E137" s="113">
        <v>0</v>
      </c>
    </row>
    <row r="138" spans="1:5" ht="24" hidden="1">
      <c r="A138" s="1" t="s">
        <v>1748</v>
      </c>
      <c r="B138" s="335">
        <v>680805</v>
      </c>
      <c r="C138" s="113"/>
      <c r="D138" s="113"/>
      <c r="E138" s="113">
        <v>0</v>
      </c>
    </row>
    <row r="139" spans="1:5" ht="24" hidden="1">
      <c r="A139" s="1" t="s">
        <v>1749</v>
      </c>
      <c r="B139" s="335">
        <v>68080502</v>
      </c>
      <c r="C139" s="113"/>
      <c r="D139" s="113"/>
      <c r="E139" s="113">
        <v>0</v>
      </c>
    </row>
    <row r="140" spans="1:5" hidden="1">
      <c r="A140" s="1" t="s">
        <v>1750</v>
      </c>
      <c r="B140" s="335">
        <v>680806</v>
      </c>
      <c r="C140" s="113"/>
      <c r="D140" s="113"/>
      <c r="E140" s="113">
        <v>0</v>
      </c>
    </row>
    <row r="141" spans="1:5" ht="24" hidden="1">
      <c r="A141" s="1" t="s">
        <v>1751</v>
      </c>
      <c r="B141" s="335">
        <v>680815</v>
      </c>
      <c r="C141" s="113"/>
      <c r="D141" s="113"/>
      <c r="E141" s="113">
        <v>0</v>
      </c>
    </row>
    <row r="142" spans="1:5" hidden="1">
      <c r="A142" s="1" t="s">
        <v>1752</v>
      </c>
      <c r="B142" s="335">
        <v>68081501</v>
      </c>
      <c r="C142" s="113"/>
      <c r="D142" s="113"/>
      <c r="E142" s="113">
        <v>0</v>
      </c>
    </row>
    <row r="143" spans="1:5" hidden="1">
      <c r="A143" s="1" t="s">
        <v>1753</v>
      </c>
      <c r="B143" s="335">
        <v>68081502</v>
      </c>
      <c r="C143" s="113"/>
      <c r="D143" s="113"/>
      <c r="E143" s="113">
        <v>0</v>
      </c>
    </row>
    <row r="144" spans="1:5" ht="24" hidden="1">
      <c r="A144" s="1" t="s">
        <v>1754</v>
      </c>
      <c r="B144" s="335">
        <v>68081550</v>
      </c>
      <c r="C144" s="113"/>
      <c r="D144" s="113"/>
      <c r="E144" s="113">
        <v>0</v>
      </c>
    </row>
    <row r="145" spans="1:5" ht="24" hidden="1">
      <c r="A145" s="1" t="s">
        <v>1755</v>
      </c>
      <c r="B145" s="335">
        <v>680850</v>
      </c>
      <c r="C145" s="113"/>
      <c r="D145" s="113"/>
      <c r="E145" s="113">
        <v>0</v>
      </c>
    </row>
    <row r="146" spans="1:5" hidden="1">
      <c r="A146" s="1" t="s">
        <v>1756</v>
      </c>
      <c r="B146" s="335">
        <v>68085001</v>
      </c>
      <c r="C146" s="113">
        <v>0</v>
      </c>
      <c r="D146" s="113">
        <v>0</v>
      </c>
      <c r="E146" s="113">
        <v>0</v>
      </c>
    </row>
    <row r="147" spans="1:5" ht="24" hidden="1">
      <c r="A147" s="1" t="s">
        <v>1757</v>
      </c>
      <c r="B147" s="335">
        <v>6908</v>
      </c>
      <c r="C147" s="113">
        <v>0</v>
      </c>
      <c r="D147" s="113">
        <v>0</v>
      </c>
      <c r="E147" s="113">
        <v>0</v>
      </c>
    </row>
    <row r="148" spans="1:5" ht="36" hidden="1">
      <c r="A148" s="1" t="s">
        <v>1758</v>
      </c>
      <c r="B148" s="335">
        <v>7008</v>
      </c>
      <c r="C148" s="113">
        <v>0</v>
      </c>
      <c r="D148" s="113">
        <v>0</v>
      </c>
      <c r="E148" s="113">
        <v>0</v>
      </c>
    </row>
    <row r="149" spans="1:5" hidden="1">
      <c r="A149" s="1" t="s">
        <v>1672</v>
      </c>
      <c r="B149" s="335">
        <v>700801</v>
      </c>
      <c r="C149" s="113">
        <v>0</v>
      </c>
      <c r="D149" s="113">
        <v>0</v>
      </c>
      <c r="E149" s="113">
        <v>0</v>
      </c>
    </row>
    <row r="150" spans="1:5" hidden="1">
      <c r="A150" s="1" t="s">
        <v>1759</v>
      </c>
      <c r="B150" s="335">
        <v>700803</v>
      </c>
      <c r="C150" s="113">
        <v>0</v>
      </c>
      <c r="D150" s="113">
        <v>0</v>
      </c>
      <c r="E150" s="113">
        <v>0</v>
      </c>
    </row>
    <row r="151" spans="1:5" hidden="1">
      <c r="A151" s="1" t="s">
        <v>86</v>
      </c>
      <c r="B151" s="335">
        <v>70080301</v>
      </c>
      <c r="C151" s="113">
        <v>0</v>
      </c>
      <c r="D151" s="113">
        <v>0</v>
      </c>
      <c r="E151" s="113">
        <v>0</v>
      </c>
    </row>
    <row r="152" spans="1:5" hidden="1">
      <c r="A152" s="1" t="s">
        <v>18</v>
      </c>
      <c r="B152" s="335">
        <v>70080330</v>
      </c>
      <c r="C152" s="113">
        <v>0</v>
      </c>
      <c r="D152" s="113">
        <v>0</v>
      </c>
      <c r="E152" s="113">
        <v>0</v>
      </c>
    </row>
    <row r="153" spans="1:5" hidden="1">
      <c r="A153" s="1" t="s">
        <v>1760</v>
      </c>
      <c r="B153" s="335">
        <v>700804</v>
      </c>
      <c r="C153" s="113">
        <v>0</v>
      </c>
      <c r="D153" s="113">
        <v>0</v>
      </c>
      <c r="E153" s="113">
        <v>0</v>
      </c>
    </row>
    <row r="154" spans="1:5" ht="36" hidden="1">
      <c r="A154" s="1" t="s">
        <v>1761</v>
      </c>
      <c r="B154" s="335">
        <v>700805</v>
      </c>
      <c r="C154" s="113">
        <v>0</v>
      </c>
      <c r="D154" s="113">
        <v>0</v>
      </c>
      <c r="E154" s="113">
        <v>0</v>
      </c>
    </row>
    <row r="155" spans="1:5" hidden="1">
      <c r="A155" s="1" t="s">
        <v>20</v>
      </c>
      <c r="B155" s="335">
        <v>70080501</v>
      </c>
      <c r="C155" s="113">
        <v>0</v>
      </c>
      <c r="D155" s="113">
        <v>0</v>
      </c>
      <c r="E155" s="113">
        <v>0</v>
      </c>
    </row>
    <row r="156" spans="1:5" hidden="1">
      <c r="A156" s="1" t="s">
        <v>21</v>
      </c>
      <c r="B156" s="335">
        <v>70080502</v>
      </c>
      <c r="C156" s="113">
        <v>0</v>
      </c>
      <c r="D156" s="113">
        <v>0</v>
      </c>
      <c r="E156" s="113">
        <v>0</v>
      </c>
    </row>
    <row r="157" spans="1:5" hidden="1">
      <c r="A157" s="1" t="s">
        <v>22</v>
      </c>
      <c r="B157" s="335">
        <v>700806</v>
      </c>
      <c r="C157" s="113">
        <v>0</v>
      </c>
      <c r="D157" s="113">
        <v>0</v>
      </c>
      <c r="E157" s="113">
        <v>0</v>
      </c>
    </row>
    <row r="158" spans="1:5" hidden="1">
      <c r="A158" s="1" t="s">
        <v>23</v>
      </c>
      <c r="B158" s="335">
        <v>700807</v>
      </c>
      <c r="C158" s="113">
        <v>0</v>
      </c>
      <c r="D158" s="113">
        <v>0</v>
      </c>
      <c r="E158" s="113">
        <v>0</v>
      </c>
    </row>
    <row r="159" spans="1:5" ht="24" hidden="1">
      <c r="A159" s="1" t="s">
        <v>1762</v>
      </c>
      <c r="B159" s="335">
        <v>700850</v>
      </c>
      <c r="C159" s="113">
        <v>0</v>
      </c>
      <c r="D159" s="113">
        <v>0</v>
      </c>
      <c r="E159" s="113">
        <v>0</v>
      </c>
    </row>
    <row r="160" spans="1:5" ht="24" hidden="1">
      <c r="A160" s="1" t="s">
        <v>1763</v>
      </c>
      <c r="B160" s="335">
        <v>7408</v>
      </c>
      <c r="C160" s="113">
        <v>0</v>
      </c>
      <c r="D160" s="113">
        <v>0</v>
      </c>
      <c r="E160" s="113">
        <v>0</v>
      </c>
    </row>
    <row r="161" spans="1:5" hidden="1">
      <c r="A161" s="1" t="s">
        <v>1672</v>
      </c>
      <c r="B161" s="335">
        <v>740801</v>
      </c>
      <c r="C161" s="113">
        <v>0</v>
      </c>
      <c r="D161" s="113">
        <v>0</v>
      </c>
      <c r="E161" s="113">
        <v>0</v>
      </c>
    </row>
    <row r="162" spans="1:5" hidden="1">
      <c r="A162" s="1" t="s">
        <v>1678</v>
      </c>
      <c r="B162" s="335">
        <v>740802</v>
      </c>
      <c r="C162" s="113">
        <v>0</v>
      </c>
      <c r="D162" s="113">
        <v>0</v>
      </c>
      <c r="E162" s="113">
        <v>0</v>
      </c>
    </row>
    <row r="163" spans="1:5" hidden="1">
      <c r="A163" s="1" t="s">
        <v>1764</v>
      </c>
      <c r="B163" s="335">
        <v>740803</v>
      </c>
      <c r="C163" s="113">
        <v>0</v>
      </c>
      <c r="D163" s="113">
        <v>0</v>
      </c>
      <c r="E163" s="113">
        <v>0</v>
      </c>
    </row>
    <row r="164" spans="1:5" hidden="1">
      <c r="A164" s="1" t="s">
        <v>1765</v>
      </c>
      <c r="B164" s="335">
        <v>740804</v>
      </c>
      <c r="C164" s="113">
        <v>0</v>
      </c>
      <c r="D164" s="113">
        <v>0</v>
      </c>
      <c r="E164" s="113">
        <v>0</v>
      </c>
    </row>
    <row r="165" spans="1:5" ht="24" hidden="1">
      <c r="A165" s="1" t="s">
        <v>1766</v>
      </c>
      <c r="B165" s="335">
        <v>740805</v>
      </c>
      <c r="C165" s="113">
        <v>0</v>
      </c>
      <c r="D165" s="113">
        <v>0</v>
      </c>
      <c r="E165" s="113">
        <v>0</v>
      </c>
    </row>
    <row r="166" spans="1:5" hidden="1">
      <c r="A166" s="1" t="s">
        <v>26</v>
      </c>
      <c r="B166" s="335">
        <v>74080501</v>
      </c>
      <c r="C166" s="113">
        <v>0</v>
      </c>
      <c r="D166" s="113">
        <v>0</v>
      </c>
      <c r="E166" s="113">
        <v>0</v>
      </c>
    </row>
    <row r="167" spans="1:5" ht="24" hidden="1">
      <c r="A167" s="1" t="s">
        <v>27</v>
      </c>
      <c r="B167" s="335">
        <v>74080502</v>
      </c>
      <c r="C167" s="113">
        <v>0</v>
      </c>
      <c r="D167" s="113">
        <v>0</v>
      </c>
      <c r="E167" s="113">
        <v>0</v>
      </c>
    </row>
    <row r="168" spans="1:5" hidden="1">
      <c r="A168" s="1" t="s">
        <v>28</v>
      </c>
      <c r="B168" s="335">
        <v>740806</v>
      </c>
      <c r="C168" s="113">
        <v>0</v>
      </c>
      <c r="D168" s="113">
        <v>0</v>
      </c>
      <c r="E168" s="113">
        <v>0</v>
      </c>
    </row>
    <row r="169" spans="1:5" ht="24" hidden="1">
      <c r="A169" s="1" t="s">
        <v>1767</v>
      </c>
      <c r="B169" s="335">
        <v>740825</v>
      </c>
      <c r="C169" s="113">
        <v>0</v>
      </c>
      <c r="D169" s="113">
        <v>0</v>
      </c>
      <c r="E169" s="113">
        <v>0</v>
      </c>
    </row>
    <row r="170" spans="1:5" hidden="1">
      <c r="A170" s="1" t="s">
        <v>1768</v>
      </c>
      <c r="B170" s="335">
        <v>740850</v>
      </c>
      <c r="C170" s="113">
        <v>0</v>
      </c>
      <c r="D170" s="113">
        <v>0</v>
      </c>
      <c r="E170" s="113">
        <v>0</v>
      </c>
    </row>
    <row r="171" spans="1:5" ht="36" hidden="1">
      <c r="A171" s="1" t="s">
        <v>1769</v>
      </c>
      <c r="B171" s="335">
        <v>7908</v>
      </c>
      <c r="C171" s="113">
        <v>0</v>
      </c>
      <c r="D171" s="113">
        <v>0</v>
      </c>
      <c r="E171" s="113">
        <v>0</v>
      </c>
    </row>
    <row r="172" spans="1:5" ht="24" hidden="1">
      <c r="A172" s="1" t="s">
        <v>1770</v>
      </c>
      <c r="B172" s="335">
        <v>8008</v>
      </c>
      <c r="C172" s="113">
        <v>0</v>
      </c>
      <c r="D172" s="113">
        <v>0</v>
      </c>
      <c r="E172" s="113">
        <v>0</v>
      </c>
    </row>
    <row r="173" spans="1:5" ht="24" hidden="1">
      <c r="A173" s="1" t="s">
        <v>1771</v>
      </c>
      <c r="B173" s="335">
        <v>800801</v>
      </c>
      <c r="C173" s="113">
        <v>0</v>
      </c>
      <c r="D173" s="113">
        <v>0</v>
      </c>
      <c r="E173" s="113">
        <v>0</v>
      </c>
    </row>
    <row r="174" spans="1:5" hidden="1">
      <c r="A174" s="1" t="s">
        <v>1672</v>
      </c>
      <c r="B174" s="335">
        <v>80080101</v>
      </c>
      <c r="C174" s="113">
        <v>0</v>
      </c>
      <c r="D174" s="113">
        <v>0</v>
      </c>
      <c r="E174" s="113">
        <v>0</v>
      </c>
    </row>
    <row r="175" spans="1:5" hidden="1">
      <c r="A175" s="1" t="s">
        <v>1678</v>
      </c>
      <c r="B175" s="335">
        <v>80080102</v>
      </c>
      <c r="C175" s="113">
        <v>0</v>
      </c>
      <c r="D175" s="113">
        <v>0</v>
      </c>
      <c r="E175" s="113">
        <v>0</v>
      </c>
    </row>
    <row r="176" spans="1:5" hidden="1">
      <c r="A176" s="1" t="s">
        <v>1772</v>
      </c>
      <c r="B176" s="335">
        <v>80080103</v>
      </c>
      <c r="C176" s="113">
        <v>0</v>
      </c>
      <c r="D176" s="113">
        <v>0</v>
      </c>
      <c r="E176" s="113">
        <v>0</v>
      </c>
    </row>
    <row r="177" spans="1:5" hidden="1">
      <c r="A177" s="1" t="s">
        <v>1773</v>
      </c>
      <c r="B177" s="335">
        <v>80080104</v>
      </c>
      <c r="C177" s="113">
        <v>0</v>
      </c>
      <c r="D177" s="113">
        <v>0</v>
      </c>
      <c r="E177" s="113">
        <v>0</v>
      </c>
    </row>
    <row r="178" spans="1:5" hidden="1">
      <c r="A178" s="1" t="s">
        <v>1774</v>
      </c>
      <c r="B178" s="335">
        <v>80080106</v>
      </c>
      <c r="C178" s="113">
        <v>0</v>
      </c>
      <c r="D178" s="113">
        <v>0</v>
      </c>
      <c r="E178" s="113">
        <v>0</v>
      </c>
    </row>
    <row r="179" spans="1:5" hidden="1">
      <c r="A179" s="1" t="s">
        <v>1775</v>
      </c>
      <c r="B179" s="335">
        <v>80080109</v>
      </c>
      <c r="C179" s="113">
        <v>0</v>
      </c>
      <c r="D179" s="113">
        <v>0</v>
      </c>
      <c r="E179" s="113">
        <v>0</v>
      </c>
    </row>
    <row r="180" spans="1:5" ht="24" hidden="1">
      <c r="A180" s="1" t="s">
        <v>1776</v>
      </c>
      <c r="B180" s="335">
        <v>80080110</v>
      </c>
      <c r="C180" s="113">
        <v>0</v>
      </c>
      <c r="D180" s="113">
        <v>0</v>
      </c>
      <c r="E180" s="113">
        <v>0</v>
      </c>
    </row>
    <row r="181" spans="1:5" ht="24" hidden="1">
      <c r="A181" s="1" t="s">
        <v>1777</v>
      </c>
      <c r="B181" s="335">
        <v>80080130</v>
      </c>
      <c r="C181" s="113">
        <v>0</v>
      </c>
      <c r="D181" s="113">
        <v>0</v>
      </c>
      <c r="E181" s="113">
        <v>0</v>
      </c>
    </row>
    <row r="182" spans="1:5" ht="24" hidden="1">
      <c r="A182" s="1" t="s">
        <v>1778</v>
      </c>
      <c r="B182" s="335">
        <v>8108</v>
      </c>
      <c r="C182" s="113">
        <v>0</v>
      </c>
      <c r="D182" s="113">
        <v>0</v>
      </c>
      <c r="E182" s="113">
        <v>0</v>
      </c>
    </row>
    <row r="183" spans="1:5" hidden="1">
      <c r="A183" s="1" t="s">
        <v>1672</v>
      </c>
      <c r="B183" s="335">
        <v>810801</v>
      </c>
      <c r="C183" s="113">
        <v>0</v>
      </c>
      <c r="D183" s="113">
        <v>0</v>
      </c>
      <c r="E183" s="113">
        <v>0</v>
      </c>
    </row>
    <row r="184" spans="1:5" hidden="1">
      <c r="A184" s="1" t="s">
        <v>1779</v>
      </c>
      <c r="B184" s="335">
        <v>810804</v>
      </c>
      <c r="C184" s="113">
        <v>0</v>
      </c>
      <c r="D184" s="113">
        <v>0</v>
      </c>
      <c r="E184" s="113">
        <v>0</v>
      </c>
    </row>
    <row r="185" spans="1:5" hidden="1">
      <c r="A185" s="1" t="s">
        <v>1780</v>
      </c>
      <c r="B185" s="335">
        <v>810805</v>
      </c>
      <c r="C185" s="113">
        <v>0</v>
      </c>
      <c r="D185" s="113">
        <v>0</v>
      </c>
      <c r="E185" s="113">
        <v>0</v>
      </c>
    </row>
    <row r="186" spans="1:5" hidden="1">
      <c r="A186" s="1" t="s">
        <v>33</v>
      </c>
      <c r="B186" s="335">
        <v>810806</v>
      </c>
      <c r="C186" s="113">
        <v>0</v>
      </c>
      <c r="D186" s="113">
        <v>0</v>
      </c>
      <c r="E186" s="113">
        <v>0</v>
      </c>
    </row>
    <row r="187" spans="1:5" hidden="1">
      <c r="A187" s="1" t="s">
        <v>1781</v>
      </c>
      <c r="B187" s="335">
        <v>810807</v>
      </c>
      <c r="C187" s="113">
        <v>0</v>
      </c>
      <c r="D187" s="113">
        <v>0</v>
      </c>
      <c r="E187" s="113">
        <v>0</v>
      </c>
    </row>
    <row r="188" spans="1:5" ht="24" hidden="1">
      <c r="A188" s="1" t="s">
        <v>1782</v>
      </c>
      <c r="B188" s="335">
        <v>810850</v>
      </c>
      <c r="C188" s="113">
        <v>0</v>
      </c>
      <c r="D188" s="113">
        <v>0</v>
      </c>
      <c r="E188" s="113">
        <v>0</v>
      </c>
    </row>
    <row r="189" spans="1:5" ht="24" hidden="1">
      <c r="A189" s="1" t="s">
        <v>1783</v>
      </c>
      <c r="B189" s="335">
        <v>8208</v>
      </c>
      <c r="C189" s="113">
        <v>0</v>
      </c>
      <c r="D189" s="113">
        <v>0</v>
      </c>
      <c r="E189" s="113">
        <v>0</v>
      </c>
    </row>
    <row r="190" spans="1:5" ht="24" hidden="1">
      <c r="A190" s="1" t="s">
        <v>1784</v>
      </c>
      <c r="B190" s="335">
        <v>820801</v>
      </c>
      <c r="C190" s="113">
        <v>0</v>
      </c>
      <c r="D190" s="113">
        <v>0</v>
      </c>
      <c r="E190" s="113">
        <v>0</v>
      </c>
    </row>
    <row r="191" spans="1:5" hidden="1">
      <c r="A191" s="1" t="s">
        <v>1785</v>
      </c>
      <c r="B191" s="335">
        <v>820802</v>
      </c>
      <c r="C191" s="113">
        <v>0</v>
      </c>
      <c r="D191" s="113">
        <v>0</v>
      </c>
      <c r="E191" s="113">
        <v>0</v>
      </c>
    </row>
    <row r="192" spans="1:5" hidden="1">
      <c r="A192" s="1" t="s">
        <v>1786</v>
      </c>
      <c r="B192" s="335">
        <v>820850</v>
      </c>
      <c r="C192" s="113">
        <v>0</v>
      </c>
      <c r="D192" s="113">
        <v>0</v>
      </c>
      <c r="E192" s="113">
        <v>0</v>
      </c>
    </row>
    <row r="193" spans="1:5" ht="24" hidden="1">
      <c r="A193" s="1" t="s">
        <v>1787</v>
      </c>
      <c r="B193" s="335">
        <v>8308</v>
      </c>
      <c r="C193" s="113">
        <v>0</v>
      </c>
      <c r="D193" s="113">
        <v>0</v>
      </c>
      <c r="E193" s="113">
        <v>0</v>
      </c>
    </row>
    <row r="194" spans="1:5" hidden="1">
      <c r="A194" s="1" t="s">
        <v>1672</v>
      </c>
      <c r="B194" s="335">
        <v>830801</v>
      </c>
      <c r="C194" s="113">
        <v>0</v>
      </c>
      <c r="D194" s="113">
        <v>0</v>
      </c>
      <c r="E194" s="113">
        <v>0</v>
      </c>
    </row>
    <row r="195" spans="1:5" hidden="1">
      <c r="A195" s="1" t="s">
        <v>1678</v>
      </c>
      <c r="B195" s="335">
        <v>830802</v>
      </c>
      <c r="C195" s="113">
        <v>0</v>
      </c>
      <c r="D195" s="113">
        <v>0</v>
      </c>
      <c r="E195" s="113">
        <v>0</v>
      </c>
    </row>
    <row r="196" spans="1:5" ht="24" hidden="1">
      <c r="A196" s="1" t="s">
        <v>1788</v>
      </c>
      <c r="B196" s="335">
        <v>830803</v>
      </c>
      <c r="C196" s="113">
        <v>0</v>
      </c>
      <c r="D196" s="113">
        <v>0</v>
      </c>
      <c r="E196" s="113">
        <v>0</v>
      </c>
    </row>
    <row r="197" spans="1:5" hidden="1">
      <c r="A197" s="1" t="s">
        <v>1789</v>
      </c>
      <c r="B197" s="335">
        <v>83080301</v>
      </c>
      <c r="C197" s="113">
        <v>0</v>
      </c>
      <c r="D197" s="113">
        <v>0</v>
      </c>
      <c r="E197" s="113">
        <v>0</v>
      </c>
    </row>
    <row r="198" spans="1:5" ht="24" hidden="1">
      <c r="A198" s="1" t="s">
        <v>1790</v>
      </c>
      <c r="B198" s="335">
        <v>83080302</v>
      </c>
      <c r="C198" s="113">
        <v>0</v>
      </c>
      <c r="D198" s="113">
        <v>0</v>
      </c>
      <c r="E198" s="113">
        <v>0</v>
      </c>
    </row>
    <row r="199" spans="1:5" hidden="1">
      <c r="A199" s="1" t="s">
        <v>1791</v>
      </c>
      <c r="B199" s="335">
        <v>83080303</v>
      </c>
      <c r="C199" s="113">
        <v>0</v>
      </c>
      <c r="D199" s="113">
        <v>0</v>
      </c>
      <c r="E199" s="113">
        <v>0</v>
      </c>
    </row>
    <row r="200" spans="1:5" ht="24" hidden="1">
      <c r="A200" s="1" t="s">
        <v>1792</v>
      </c>
      <c r="B200" s="335">
        <v>83080304</v>
      </c>
      <c r="C200" s="113">
        <v>0</v>
      </c>
      <c r="D200" s="113">
        <v>0</v>
      </c>
      <c r="E200" s="113">
        <v>0</v>
      </c>
    </row>
    <row r="201" spans="1:5" hidden="1">
      <c r="A201" s="1" t="s">
        <v>1793</v>
      </c>
      <c r="B201" s="335">
        <v>83080305</v>
      </c>
      <c r="C201" s="113">
        <v>0</v>
      </c>
      <c r="D201" s="113">
        <v>0</v>
      </c>
      <c r="E201" s="113">
        <v>0</v>
      </c>
    </row>
    <row r="202" spans="1:5" hidden="1">
      <c r="A202" s="1" t="s">
        <v>1794</v>
      </c>
      <c r="B202" s="335">
        <v>83080330</v>
      </c>
      <c r="C202" s="113">
        <v>0</v>
      </c>
      <c r="D202" s="113">
        <v>0</v>
      </c>
      <c r="E202" s="113">
        <v>0</v>
      </c>
    </row>
    <row r="203" spans="1:5" hidden="1">
      <c r="A203" s="1" t="s">
        <v>1795</v>
      </c>
      <c r="B203" s="335">
        <v>830804</v>
      </c>
      <c r="C203" s="113">
        <v>0</v>
      </c>
      <c r="D203" s="113">
        <v>0</v>
      </c>
      <c r="E203" s="113">
        <v>0</v>
      </c>
    </row>
    <row r="204" spans="1:5" hidden="1">
      <c r="A204" s="1" t="s">
        <v>1796</v>
      </c>
      <c r="B204" s="335">
        <v>830805</v>
      </c>
      <c r="C204" s="113">
        <v>0</v>
      </c>
      <c r="D204" s="113">
        <v>0</v>
      </c>
      <c r="E204" s="113">
        <v>0</v>
      </c>
    </row>
    <row r="205" spans="1:5" ht="24" hidden="1">
      <c r="A205" s="1" t="s">
        <v>1797</v>
      </c>
      <c r="B205" s="335">
        <v>830850</v>
      </c>
      <c r="C205" s="113">
        <v>0</v>
      </c>
      <c r="D205" s="113">
        <v>0</v>
      </c>
      <c r="E205" s="113">
        <v>0</v>
      </c>
    </row>
    <row r="206" spans="1:5" hidden="1">
      <c r="A206" s="1" t="s">
        <v>1798</v>
      </c>
      <c r="B206" s="335">
        <v>8408</v>
      </c>
      <c r="C206" s="113">
        <v>0</v>
      </c>
      <c r="D206" s="113">
        <v>0</v>
      </c>
      <c r="E206" s="113">
        <v>0</v>
      </c>
    </row>
    <row r="207" spans="1:5" hidden="1">
      <c r="A207" s="1" t="s">
        <v>1677</v>
      </c>
      <c r="B207" s="335">
        <v>840801</v>
      </c>
      <c r="C207" s="113">
        <v>0</v>
      </c>
      <c r="D207" s="113">
        <v>0</v>
      </c>
      <c r="E207" s="113">
        <v>0</v>
      </c>
    </row>
    <row r="208" spans="1:5" ht="24" hidden="1">
      <c r="A208" s="1" t="s">
        <v>1799</v>
      </c>
      <c r="B208" s="335">
        <v>840803</v>
      </c>
      <c r="C208" s="113">
        <v>0</v>
      </c>
      <c r="D208" s="113">
        <v>0</v>
      </c>
      <c r="E208" s="113">
        <v>0</v>
      </c>
    </row>
    <row r="209" spans="1:5" hidden="1">
      <c r="A209" s="1" t="s">
        <v>1800</v>
      </c>
      <c r="B209" s="335">
        <v>84080301</v>
      </c>
      <c r="C209" s="113">
        <v>0</v>
      </c>
      <c r="D209" s="113">
        <v>0</v>
      </c>
      <c r="E209" s="113">
        <v>0</v>
      </c>
    </row>
    <row r="210" spans="1:5" hidden="1">
      <c r="A210" s="1" t="s">
        <v>1801</v>
      </c>
      <c r="B210" s="335">
        <v>84080302</v>
      </c>
      <c r="C210" s="113">
        <v>0</v>
      </c>
      <c r="D210" s="113">
        <v>0</v>
      </c>
      <c r="E210" s="113">
        <v>0</v>
      </c>
    </row>
    <row r="211" spans="1:5" hidden="1">
      <c r="A211" s="1" t="s">
        <v>1802</v>
      </c>
      <c r="B211" s="335">
        <v>84080303</v>
      </c>
      <c r="C211" s="113">
        <v>0</v>
      </c>
      <c r="D211" s="113">
        <v>0</v>
      </c>
      <c r="E211" s="113">
        <v>0</v>
      </c>
    </row>
    <row r="212" spans="1:5" ht="24" hidden="1">
      <c r="A212" s="1" t="s">
        <v>1803</v>
      </c>
      <c r="B212" s="335">
        <v>840804</v>
      </c>
      <c r="C212" s="113">
        <v>0</v>
      </c>
      <c r="D212" s="113">
        <v>0</v>
      </c>
      <c r="E212" s="113">
        <v>0</v>
      </c>
    </row>
    <row r="213" spans="1:5" hidden="1">
      <c r="A213" s="1" t="s">
        <v>1804</v>
      </c>
      <c r="B213" s="335">
        <v>84080401</v>
      </c>
      <c r="C213" s="113">
        <v>0</v>
      </c>
      <c r="D213" s="113">
        <v>0</v>
      </c>
      <c r="E213" s="113">
        <v>0</v>
      </c>
    </row>
    <row r="214" spans="1:5" hidden="1">
      <c r="A214" s="1" t="s">
        <v>1805</v>
      </c>
      <c r="B214" s="335">
        <v>84080402</v>
      </c>
      <c r="C214" s="113">
        <v>0</v>
      </c>
      <c r="D214" s="113">
        <v>0</v>
      </c>
      <c r="E214" s="113">
        <v>0</v>
      </c>
    </row>
    <row r="215" spans="1:5" hidden="1">
      <c r="A215" s="1" t="s">
        <v>1806</v>
      </c>
      <c r="B215" s="335">
        <v>840805</v>
      </c>
      <c r="C215" s="113">
        <v>0</v>
      </c>
      <c r="D215" s="113">
        <v>0</v>
      </c>
      <c r="E215" s="113">
        <v>0</v>
      </c>
    </row>
    <row r="216" spans="1:5" ht="24" hidden="1">
      <c r="A216" s="1" t="s">
        <v>1807</v>
      </c>
      <c r="B216" s="335">
        <v>840806</v>
      </c>
      <c r="C216" s="113">
        <v>0</v>
      </c>
      <c r="D216" s="113">
        <v>0</v>
      </c>
      <c r="E216" s="113">
        <v>0</v>
      </c>
    </row>
    <row r="217" spans="1:5" hidden="1">
      <c r="A217" s="1" t="s">
        <v>1808</v>
      </c>
      <c r="B217" s="335">
        <v>84080601</v>
      </c>
      <c r="C217" s="113">
        <v>0</v>
      </c>
      <c r="D217" s="113">
        <v>0</v>
      </c>
      <c r="E217" s="113">
        <v>0</v>
      </c>
    </row>
    <row r="218" spans="1:5" hidden="1">
      <c r="A218" s="1" t="s">
        <v>1600</v>
      </c>
      <c r="B218" s="335">
        <v>84080602</v>
      </c>
      <c r="C218" s="113">
        <v>0</v>
      </c>
      <c r="D218" s="113">
        <v>0</v>
      </c>
      <c r="E218" s="113">
        <v>0</v>
      </c>
    </row>
    <row r="219" spans="1:5" hidden="1">
      <c r="A219" s="1" t="s">
        <v>1809</v>
      </c>
      <c r="B219" s="335">
        <v>84080605</v>
      </c>
      <c r="C219" s="113">
        <v>0</v>
      </c>
      <c r="D219" s="113">
        <v>0</v>
      </c>
      <c r="E219" s="113">
        <v>0</v>
      </c>
    </row>
    <row r="220" spans="1:5" hidden="1">
      <c r="A220" s="1" t="s">
        <v>1810</v>
      </c>
      <c r="B220" s="335">
        <v>840807</v>
      </c>
      <c r="C220" s="113">
        <v>0</v>
      </c>
      <c r="D220" s="113">
        <v>0</v>
      </c>
      <c r="E220" s="113">
        <v>0</v>
      </c>
    </row>
    <row r="221" spans="1:5" hidden="1">
      <c r="A221" s="1" t="s">
        <v>1811</v>
      </c>
      <c r="B221" s="335">
        <v>840850</v>
      </c>
      <c r="C221" s="113">
        <v>0</v>
      </c>
      <c r="D221" s="113">
        <v>0</v>
      </c>
      <c r="E221" s="113">
        <v>0</v>
      </c>
    </row>
    <row r="222" spans="1:5" hidden="1">
      <c r="A222" s="1" t="s">
        <v>1812</v>
      </c>
      <c r="B222" s="335">
        <v>8508</v>
      </c>
      <c r="C222" s="113">
        <v>0</v>
      </c>
      <c r="D222" s="113">
        <v>0</v>
      </c>
      <c r="E222" s="113">
        <v>0</v>
      </c>
    </row>
    <row r="223" spans="1:5" hidden="1">
      <c r="A223" s="1" t="s">
        <v>1813</v>
      </c>
      <c r="B223" s="335">
        <v>850801</v>
      </c>
      <c r="C223" s="113">
        <v>0</v>
      </c>
      <c r="D223" s="113">
        <v>0</v>
      </c>
      <c r="E223" s="113">
        <v>0</v>
      </c>
    </row>
    <row r="224" spans="1:5" ht="24" hidden="1">
      <c r="A224" s="1" t="s">
        <v>1814</v>
      </c>
      <c r="B224" s="335">
        <v>8608</v>
      </c>
      <c r="C224" s="113">
        <v>0</v>
      </c>
      <c r="D224" s="113">
        <v>0</v>
      </c>
      <c r="E224" s="113">
        <v>0</v>
      </c>
    </row>
    <row r="225" spans="1:12" ht="36" hidden="1">
      <c r="A225" s="1" t="s">
        <v>1815</v>
      </c>
      <c r="B225" s="335">
        <v>860801</v>
      </c>
      <c r="C225" s="113">
        <v>0</v>
      </c>
      <c r="D225" s="113">
        <v>0</v>
      </c>
      <c r="E225" s="113">
        <v>0</v>
      </c>
    </row>
    <row r="226" spans="1:12" ht="36" hidden="1">
      <c r="A226" s="1" t="s">
        <v>1816</v>
      </c>
      <c r="B226" s="335">
        <v>860802</v>
      </c>
      <c r="C226" s="113">
        <v>0</v>
      </c>
      <c r="D226" s="113">
        <v>0</v>
      </c>
      <c r="E226" s="113">
        <v>0</v>
      </c>
    </row>
    <row r="227" spans="1:12" ht="24" hidden="1">
      <c r="A227" s="1" t="s">
        <v>1817</v>
      </c>
      <c r="B227" s="335">
        <v>860803</v>
      </c>
      <c r="C227" s="113">
        <v>0</v>
      </c>
      <c r="D227" s="113">
        <v>0</v>
      </c>
      <c r="E227" s="113">
        <v>0</v>
      </c>
    </row>
    <row r="228" spans="1:12" ht="36" hidden="1">
      <c r="A228" s="1" t="s">
        <v>1818</v>
      </c>
      <c r="B228" s="335">
        <v>860804</v>
      </c>
      <c r="C228" s="113">
        <v>0</v>
      </c>
      <c r="D228" s="113">
        <v>0</v>
      </c>
      <c r="E228" s="113">
        <v>0</v>
      </c>
    </row>
    <row r="229" spans="1:12" ht="24" hidden="1">
      <c r="A229" s="1" t="s">
        <v>1819</v>
      </c>
      <c r="B229" s="335">
        <v>860805</v>
      </c>
      <c r="C229" s="113">
        <v>0</v>
      </c>
      <c r="D229" s="113">
        <v>0</v>
      </c>
      <c r="E229" s="113">
        <v>0</v>
      </c>
    </row>
    <row r="230" spans="1:12" ht="24" hidden="1">
      <c r="A230" s="1" t="s">
        <v>1820</v>
      </c>
      <c r="B230" s="335">
        <v>860806</v>
      </c>
      <c r="C230" s="113">
        <v>0</v>
      </c>
      <c r="D230" s="113">
        <v>0</v>
      </c>
      <c r="E230" s="113">
        <v>0</v>
      </c>
    </row>
    <row r="231" spans="1:12" ht="24" hidden="1">
      <c r="A231" s="1" t="s">
        <v>1821</v>
      </c>
      <c r="B231" s="335">
        <v>860807</v>
      </c>
      <c r="C231" s="113">
        <v>0</v>
      </c>
      <c r="D231" s="113">
        <v>0</v>
      </c>
      <c r="E231" s="113">
        <v>0</v>
      </c>
    </row>
    <row r="232" spans="1:12" ht="24" hidden="1">
      <c r="A232" s="1" t="s">
        <v>1822</v>
      </c>
      <c r="B232" s="335">
        <v>8708</v>
      </c>
      <c r="C232" s="113">
        <v>0</v>
      </c>
      <c r="D232" s="113">
        <v>0</v>
      </c>
      <c r="E232" s="113">
        <v>0</v>
      </c>
    </row>
    <row r="233" spans="1:12" hidden="1">
      <c r="A233" s="1" t="s">
        <v>1606</v>
      </c>
      <c r="B233" s="335">
        <v>870801</v>
      </c>
      <c r="C233" s="113">
        <v>0</v>
      </c>
      <c r="D233" s="113">
        <v>0</v>
      </c>
      <c r="E233" s="113">
        <v>0</v>
      </c>
    </row>
    <row r="234" spans="1:12" hidden="1">
      <c r="A234" s="1" t="s">
        <v>1608</v>
      </c>
      <c r="B234" s="335">
        <v>870803</v>
      </c>
      <c r="C234" s="113">
        <v>0</v>
      </c>
      <c r="D234" s="113">
        <v>0</v>
      </c>
      <c r="E234" s="113">
        <v>0</v>
      </c>
    </row>
    <row r="235" spans="1:12" hidden="1">
      <c r="A235" s="1" t="s">
        <v>1610</v>
      </c>
      <c r="B235" s="335">
        <v>870804</v>
      </c>
      <c r="C235" s="113">
        <v>0</v>
      </c>
      <c r="D235" s="113">
        <v>0</v>
      </c>
      <c r="E235" s="113">
        <v>0</v>
      </c>
    </row>
    <row r="236" spans="1:12" ht="24" hidden="1">
      <c r="A236" s="1" t="s">
        <v>1823</v>
      </c>
      <c r="B236" s="335">
        <v>9608</v>
      </c>
      <c r="C236" s="113">
        <v>0</v>
      </c>
      <c r="D236" s="113">
        <v>0</v>
      </c>
      <c r="E236" s="113">
        <v>0</v>
      </c>
    </row>
    <row r="237" spans="1:12">
      <c r="A237" s="1" t="s">
        <v>1824</v>
      </c>
      <c r="B237" s="335">
        <v>9808</v>
      </c>
      <c r="C237" s="113">
        <v>0</v>
      </c>
      <c r="D237" s="113">
        <v>0</v>
      </c>
      <c r="E237" s="113">
        <v>0</v>
      </c>
    </row>
    <row r="238" spans="1:12">
      <c r="A238" s="1" t="s">
        <v>1825</v>
      </c>
      <c r="B238" s="335">
        <v>9908</v>
      </c>
      <c r="C238" s="113">
        <v>0</v>
      </c>
      <c r="D238" s="113">
        <v>0</v>
      </c>
      <c r="E238" s="113">
        <v>0</v>
      </c>
    </row>
    <row r="240" spans="1:12">
      <c r="A240" s="233" t="s">
        <v>1900</v>
      </c>
      <c r="B240" s="64"/>
      <c r="C240" s="406" t="s">
        <v>1624</v>
      </c>
      <c r="D240" s="406"/>
      <c r="E240" s="406"/>
      <c r="F240" s="406"/>
      <c r="G240" s="406"/>
      <c r="H240" s="406"/>
      <c r="I240" s="406"/>
      <c r="J240" s="406"/>
      <c r="K240" s="406"/>
      <c r="L240" s="406"/>
    </row>
    <row r="241" spans="1:12">
      <c r="A241" s="406" t="s">
        <v>1902</v>
      </c>
      <c r="B241" s="406"/>
      <c r="C241" s="406" t="s">
        <v>1625</v>
      </c>
      <c r="D241" s="406"/>
      <c r="E241" s="406"/>
      <c r="F241" s="64"/>
      <c r="G241" s="64"/>
      <c r="H241" s="64"/>
      <c r="I241" s="64"/>
      <c r="J241" s="64"/>
      <c r="K241" s="64"/>
      <c r="L241" s="64"/>
    </row>
    <row r="242" spans="1:12">
      <c r="A242" s="132" t="s">
        <v>1901</v>
      </c>
      <c r="B242" s="64"/>
      <c r="C242" s="232" t="s">
        <v>184</v>
      </c>
      <c r="D242" s="64"/>
      <c r="E242" s="78"/>
      <c r="F242" s="64"/>
      <c r="G242" s="64"/>
      <c r="H242" s="64"/>
      <c r="I242" s="64"/>
      <c r="J242" s="64"/>
      <c r="K242" s="64"/>
      <c r="L242" s="64"/>
    </row>
    <row r="243" spans="1:12">
      <c r="A243" s="64"/>
      <c r="B243" s="64"/>
      <c r="C243" s="64"/>
      <c r="D243" s="64"/>
      <c r="E243" s="78"/>
      <c r="F243" s="64"/>
      <c r="G243" s="64"/>
      <c r="H243" s="64"/>
      <c r="I243" s="64"/>
      <c r="J243" s="64"/>
      <c r="K243" s="64"/>
      <c r="L243" s="64"/>
    </row>
  </sheetData>
  <mergeCells count="6">
    <mergeCell ref="A1:C1"/>
    <mergeCell ref="A3:E3"/>
    <mergeCell ref="A4:E4"/>
    <mergeCell ref="C240:L240"/>
    <mergeCell ref="A241:B241"/>
    <mergeCell ref="C241:E241"/>
  </mergeCells>
  <pageMargins left="0.75" right="0.75" top="1" bottom="1" header="0.5" footer="0.5"/>
  <pageSetup paperSize="9" orientation="portrait" r:id="rId1"/>
  <headerFooter alignWithMargins="0"/>
</worksheet>
</file>

<file path=xl/worksheets/sheet14.xml><?xml version="1.0" encoding="utf-8"?>
<worksheet xmlns="http://schemas.openxmlformats.org/spreadsheetml/2006/main" xmlns:r="http://schemas.openxmlformats.org/officeDocument/2006/relationships">
  <dimension ref="A1"/>
  <sheetViews>
    <sheetView tabSelected="1" workbookViewId="0"/>
  </sheetViews>
  <sheetFormatPr defaultRowHeight="12.75"/>
  <sheetData/>
  <pageMargins left="0.7" right="0.7" top="0.75" bottom="0.75" header="0.3" footer="0.3"/>
</worksheet>
</file>

<file path=xl/worksheets/sheet2.xml><?xml version="1.0" encoding="utf-8"?>
<worksheet xmlns="http://schemas.openxmlformats.org/spreadsheetml/2006/main" xmlns:r="http://schemas.openxmlformats.org/officeDocument/2006/relationships">
  <sheetPr>
    <tabColor rgb="FF00B050"/>
  </sheetPr>
  <dimension ref="A1:M46"/>
  <sheetViews>
    <sheetView topLeftCell="A27" workbookViewId="0">
      <selection activeCell="E46" sqref="E46"/>
    </sheetView>
  </sheetViews>
  <sheetFormatPr defaultRowHeight="12.75"/>
  <cols>
    <col min="1" max="1" width="4.140625" customWidth="1"/>
    <col min="2" max="2" width="50.85546875" style="8" customWidth="1"/>
    <col min="3" max="3" width="5.42578125" style="8" customWidth="1"/>
    <col min="4" max="4" width="14.42578125" style="8" customWidth="1"/>
    <col min="5" max="5" width="14" style="8" customWidth="1"/>
  </cols>
  <sheetData>
    <row r="1" spans="1:5" ht="12.75" customHeight="1">
      <c r="B1" s="7" t="s">
        <v>81</v>
      </c>
      <c r="C1" s="7"/>
      <c r="E1" s="34" t="s">
        <v>185</v>
      </c>
    </row>
    <row r="3" spans="1:5">
      <c r="B3" s="409" t="s">
        <v>186</v>
      </c>
      <c r="C3" s="409"/>
      <c r="D3" s="409"/>
      <c r="E3" s="409"/>
    </row>
    <row r="4" spans="1:5">
      <c r="B4" s="409" t="s">
        <v>1896</v>
      </c>
      <c r="C4" s="409"/>
      <c r="D4" s="409"/>
      <c r="E4" s="409"/>
    </row>
    <row r="5" spans="1:5">
      <c r="E5" s="42" t="s">
        <v>98</v>
      </c>
    </row>
    <row r="6" spans="1:5" s="2" customFormat="1" ht="24" customHeight="1">
      <c r="A6" s="43" t="s">
        <v>187</v>
      </c>
      <c r="B6" s="44" t="s">
        <v>34</v>
      </c>
      <c r="C6" s="44" t="s">
        <v>103</v>
      </c>
      <c r="D6" s="44" t="s">
        <v>188</v>
      </c>
      <c r="E6" s="44" t="s">
        <v>189</v>
      </c>
    </row>
    <row r="7" spans="1:5">
      <c r="A7" s="45" t="s">
        <v>101</v>
      </c>
      <c r="B7" s="46" t="s">
        <v>102</v>
      </c>
      <c r="C7" s="47" t="s">
        <v>190</v>
      </c>
      <c r="D7" s="47">
        <v>1</v>
      </c>
      <c r="E7" s="47">
        <v>2</v>
      </c>
    </row>
    <row r="8" spans="1:5" ht="48">
      <c r="A8" s="48" t="s">
        <v>191</v>
      </c>
      <c r="B8" s="49" t="s">
        <v>192</v>
      </c>
      <c r="C8" s="50" t="s">
        <v>87</v>
      </c>
      <c r="D8" s="51">
        <v>315457138</v>
      </c>
      <c r="E8" s="51">
        <v>363377145</v>
      </c>
    </row>
    <row r="9" spans="1:5" ht="28.5" customHeight="1">
      <c r="A9" s="48" t="s">
        <v>193</v>
      </c>
      <c r="B9" s="49" t="s">
        <v>194</v>
      </c>
      <c r="C9" s="50" t="s">
        <v>88</v>
      </c>
      <c r="D9" s="51">
        <v>62523984</v>
      </c>
      <c r="E9" s="51">
        <v>61753472</v>
      </c>
    </row>
    <row r="10" spans="1:5" ht="24">
      <c r="A10" s="48" t="s">
        <v>195</v>
      </c>
      <c r="B10" s="49" t="s">
        <v>196</v>
      </c>
      <c r="C10" s="50" t="s">
        <v>89</v>
      </c>
      <c r="D10" s="51">
        <v>136954369</v>
      </c>
      <c r="E10" s="51">
        <v>160578224</v>
      </c>
    </row>
    <row r="11" spans="1:5">
      <c r="A11" s="48" t="s">
        <v>197</v>
      </c>
      <c r="B11" s="49" t="s">
        <v>198</v>
      </c>
      <c r="C11" s="50" t="s">
        <v>90</v>
      </c>
      <c r="D11" s="51">
        <v>41969443</v>
      </c>
      <c r="E11" s="51">
        <v>37709362</v>
      </c>
    </row>
    <row r="12" spans="1:5">
      <c r="A12" s="48"/>
      <c r="B12" s="14" t="s">
        <v>199</v>
      </c>
      <c r="C12" s="52" t="s">
        <v>91</v>
      </c>
      <c r="D12" s="54">
        <f>D8+D9+D10+D11</f>
        <v>556904934</v>
      </c>
      <c r="E12" s="54">
        <f>E8+E9+E10+E11</f>
        <v>623418203</v>
      </c>
    </row>
    <row r="13" spans="1:5">
      <c r="A13" s="48"/>
      <c r="B13" s="49" t="s">
        <v>200</v>
      </c>
      <c r="C13" s="50" t="s">
        <v>92</v>
      </c>
      <c r="D13" s="51"/>
      <c r="E13" s="51"/>
    </row>
    <row r="14" spans="1:5" ht="27.75" customHeight="1">
      <c r="A14" s="48" t="s">
        <v>191</v>
      </c>
      <c r="B14" s="49" t="s">
        <v>201</v>
      </c>
      <c r="C14" s="50" t="s">
        <v>93</v>
      </c>
      <c r="D14" s="55">
        <v>153809969</v>
      </c>
      <c r="E14" s="55">
        <v>164175023</v>
      </c>
    </row>
    <row r="15" spans="1:5" ht="30" customHeight="1">
      <c r="A15" s="48" t="s">
        <v>193</v>
      </c>
      <c r="B15" s="49" t="s">
        <v>202</v>
      </c>
      <c r="C15" s="50" t="s">
        <v>94</v>
      </c>
      <c r="D15" s="55">
        <v>142047365</v>
      </c>
      <c r="E15" s="55">
        <v>163863005</v>
      </c>
    </row>
    <row r="16" spans="1:5" ht="48" customHeight="1">
      <c r="A16" s="48" t="s">
        <v>195</v>
      </c>
      <c r="B16" s="49" t="s">
        <v>203</v>
      </c>
      <c r="C16" s="56">
        <v>10</v>
      </c>
      <c r="D16" s="55">
        <v>164576032</v>
      </c>
      <c r="E16" s="55">
        <v>192554504</v>
      </c>
    </row>
    <row r="17" spans="1:5" ht="24">
      <c r="A17" s="48" t="s">
        <v>197</v>
      </c>
      <c r="B17" s="49" t="s">
        <v>204</v>
      </c>
      <c r="C17" s="56">
        <v>11</v>
      </c>
      <c r="D17" s="57">
        <v>16107812</v>
      </c>
      <c r="E17" s="57">
        <v>44914158</v>
      </c>
    </row>
    <row r="18" spans="1:5">
      <c r="A18" s="48" t="s">
        <v>205</v>
      </c>
      <c r="B18" s="49" t="s">
        <v>206</v>
      </c>
      <c r="C18" s="56">
        <v>12</v>
      </c>
      <c r="D18" s="55">
        <v>4743554</v>
      </c>
      <c r="E18" s="55">
        <v>7977064</v>
      </c>
    </row>
    <row r="19" spans="1:5">
      <c r="A19" s="48"/>
      <c r="B19" s="14" t="s">
        <v>207</v>
      </c>
      <c r="C19" s="58">
        <v>13</v>
      </c>
      <c r="D19" s="54">
        <f>SUM(D14:D18)</f>
        <v>481284732</v>
      </c>
      <c r="E19" s="54">
        <f>SUM(E14:E18)</f>
        <v>573483754</v>
      </c>
    </row>
    <row r="20" spans="1:5">
      <c r="A20" s="48"/>
      <c r="B20" s="49" t="s">
        <v>208</v>
      </c>
      <c r="C20" s="56">
        <v>14</v>
      </c>
      <c r="D20" s="51"/>
      <c r="E20" s="51"/>
    </row>
    <row r="21" spans="1:5" ht="14.25" customHeight="1">
      <c r="A21" s="48"/>
      <c r="B21" s="14" t="s">
        <v>209</v>
      </c>
      <c r="C21" s="58">
        <v>15</v>
      </c>
      <c r="D21" s="53">
        <f>D12-D19</f>
        <v>75620202</v>
      </c>
      <c r="E21" s="53">
        <f>E12-E19</f>
        <v>49934449</v>
      </c>
    </row>
    <row r="22" spans="1:5">
      <c r="A22" s="48"/>
      <c r="B22" s="14" t="s">
        <v>210</v>
      </c>
      <c r="C22" s="58">
        <v>16</v>
      </c>
      <c r="D22" s="53"/>
      <c r="E22" s="53"/>
    </row>
    <row r="23" spans="1:5" ht="24">
      <c r="A23" s="48" t="s">
        <v>211</v>
      </c>
      <c r="B23" s="49" t="s">
        <v>212</v>
      </c>
      <c r="C23" s="56">
        <v>17</v>
      </c>
      <c r="D23" s="59">
        <v>3146</v>
      </c>
      <c r="E23" s="59">
        <v>6334</v>
      </c>
    </row>
    <row r="24" spans="1:5" ht="24">
      <c r="A24" s="48" t="s">
        <v>213</v>
      </c>
      <c r="B24" s="49" t="s">
        <v>214</v>
      </c>
      <c r="C24" s="56">
        <v>18</v>
      </c>
      <c r="D24" s="55">
        <v>8352867</v>
      </c>
      <c r="E24" s="55">
        <v>14249891</v>
      </c>
    </row>
    <row r="25" spans="1:5" hidden="1">
      <c r="A25" s="48"/>
      <c r="B25" s="49" t="s">
        <v>215</v>
      </c>
      <c r="C25" s="56">
        <v>19</v>
      </c>
      <c r="D25" s="51"/>
      <c r="E25" s="51"/>
    </row>
    <row r="26" spans="1:5" hidden="1">
      <c r="A26" s="48"/>
      <c r="B26" s="14" t="s">
        <v>216</v>
      </c>
      <c r="C26" s="58">
        <v>20</v>
      </c>
      <c r="D26" s="53">
        <f>D23-D24</f>
        <v>-8349721</v>
      </c>
      <c r="E26" s="53">
        <f>E23-E24</f>
        <v>-14243557</v>
      </c>
    </row>
    <row r="27" spans="1:5">
      <c r="A27" s="48"/>
      <c r="B27" s="14" t="s">
        <v>217</v>
      </c>
      <c r="C27" s="58">
        <v>21</v>
      </c>
      <c r="D27" s="54">
        <f>D24-D23</f>
        <v>8349721</v>
      </c>
      <c r="E27" s="54">
        <f>E24-E23</f>
        <v>14243557</v>
      </c>
    </row>
    <row r="28" spans="1:5">
      <c r="A28" s="48"/>
      <c r="B28" s="14" t="s">
        <v>218</v>
      </c>
      <c r="C28" s="58">
        <v>22</v>
      </c>
      <c r="D28" s="53"/>
      <c r="E28" s="53"/>
    </row>
    <row r="29" spans="1:5" ht="18" customHeight="1">
      <c r="A29" s="48"/>
      <c r="B29" s="14" t="s">
        <v>219</v>
      </c>
      <c r="C29" s="58">
        <v>23</v>
      </c>
      <c r="D29" s="53">
        <f>D21-D27</f>
        <v>67270481</v>
      </c>
      <c r="E29" s="53">
        <f>E21-E27</f>
        <v>35690892</v>
      </c>
    </row>
    <row r="30" spans="1:5" ht="20.25" customHeight="1">
      <c r="A30" s="48"/>
      <c r="B30" s="14" t="s">
        <v>220</v>
      </c>
      <c r="C30" s="58">
        <v>24</v>
      </c>
      <c r="D30" s="53"/>
      <c r="E30" s="53"/>
    </row>
    <row r="31" spans="1:5" ht="17.25" customHeight="1">
      <c r="A31" s="48" t="s">
        <v>213</v>
      </c>
      <c r="B31" s="49" t="s">
        <v>221</v>
      </c>
      <c r="C31" s="56">
        <v>25</v>
      </c>
      <c r="D31" s="55">
        <v>65595</v>
      </c>
      <c r="E31" s="55">
        <v>438020</v>
      </c>
    </row>
    <row r="32" spans="1:5" hidden="1">
      <c r="A32" s="48" t="s">
        <v>222</v>
      </c>
      <c r="B32" s="49" t="s">
        <v>223</v>
      </c>
      <c r="C32" s="56">
        <v>26</v>
      </c>
      <c r="D32" s="60">
        <v>0</v>
      </c>
      <c r="E32" s="60">
        <v>0</v>
      </c>
    </row>
    <row r="33" spans="1:13" hidden="1">
      <c r="A33" s="48"/>
      <c r="B33" s="49" t="s">
        <v>224</v>
      </c>
      <c r="C33" s="56">
        <v>27</v>
      </c>
      <c r="D33" s="60"/>
      <c r="E33" s="60"/>
    </row>
    <row r="34" spans="1:13">
      <c r="A34" s="48" t="s">
        <v>222</v>
      </c>
      <c r="B34" s="49" t="s">
        <v>223</v>
      </c>
      <c r="C34" s="56">
        <v>26</v>
      </c>
      <c r="D34" s="60"/>
      <c r="E34" s="60">
        <v>484431</v>
      </c>
    </row>
    <row r="35" spans="1:13" s="2" customFormat="1">
      <c r="A35" s="19"/>
      <c r="B35" s="14" t="s">
        <v>225</v>
      </c>
      <c r="C35" s="58">
        <v>28</v>
      </c>
      <c r="D35" s="53">
        <f>D31</f>
        <v>65595</v>
      </c>
      <c r="E35" s="53"/>
    </row>
    <row r="36" spans="1:13" s="2" customFormat="1">
      <c r="A36" s="19"/>
      <c r="B36" s="14" t="s">
        <v>1899</v>
      </c>
      <c r="C36" s="58">
        <v>29</v>
      </c>
      <c r="D36" s="53"/>
      <c r="E36" s="63">
        <v>46411</v>
      </c>
    </row>
    <row r="37" spans="1:13" s="2" customFormat="1">
      <c r="A37" s="19"/>
      <c r="B37" s="14" t="s">
        <v>226</v>
      </c>
      <c r="C37" s="61" t="s">
        <v>227</v>
      </c>
      <c r="D37" s="53">
        <f>D29+D35</f>
        <v>67336076</v>
      </c>
      <c r="E37" s="53">
        <v>35644481</v>
      </c>
    </row>
    <row r="38" spans="1:13" s="2" customFormat="1">
      <c r="A38" s="19"/>
      <c r="B38" s="14" t="s">
        <v>228</v>
      </c>
      <c r="C38" s="52" t="s">
        <v>229</v>
      </c>
      <c r="D38" s="53"/>
      <c r="E38" s="53"/>
    </row>
    <row r="39" spans="1:13">
      <c r="A39" s="21"/>
      <c r="B39" s="1" t="s">
        <v>230</v>
      </c>
      <c r="C39" s="62">
        <v>30</v>
      </c>
      <c r="D39" s="63"/>
      <c r="E39" s="63"/>
    </row>
    <row r="40" spans="1:13">
      <c r="A40" s="21"/>
      <c r="B40" s="14" t="s">
        <v>231</v>
      </c>
      <c r="C40" s="62">
        <v>31</v>
      </c>
      <c r="D40" s="54">
        <f>D37</f>
        <v>67336076</v>
      </c>
      <c r="E40" s="54">
        <f>E37</f>
        <v>35644481</v>
      </c>
    </row>
    <row r="41" spans="1:13">
      <c r="A41" s="21"/>
      <c r="B41" s="14" t="s">
        <v>232</v>
      </c>
      <c r="C41" s="58">
        <v>32</v>
      </c>
      <c r="D41" s="54">
        <f>D38</f>
        <v>0</v>
      </c>
      <c r="E41" s="54">
        <f>E38</f>
        <v>0</v>
      </c>
    </row>
    <row r="44" spans="1:13" ht="12.75" customHeight="1">
      <c r="B44" s="233" t="s">
        <v>1900</v>
      </c>
      <c r="C44" s="408" t="s">
        <v>1624</v>
      </c>
      <c r="D44" s="408"/>
      <c r="E44" s="408"/>
      <c r="F44" s="359"/>
      <c r="G44" s="359"/>
      <c r="H44" s="359"/>
      <c r="I44" s="359"/>
      <c r="J44" s="359"/>
      <c r="K44" s="359"/>
      <c r="L44" s="359"/>
      <c r="M44" s="359"/>
    </row>
    <row r="45" spans="1:13" ht="12.75" customHeight="1">
      <c r="B45" s="132" t="s">
        <v>1902</v>
      </c>
      <c r="C45" s="408" t="s">
        <v>1625</v>
      </c>
      <c r="D45" s="408"/>
      <c r="E45" s="408"/>
      <c r="F45" s="359"/>
      <c r="G45" s="230"/>
      <c r="H45" s="230"/>
      <c r="I45" s="230"/>
      <c r="J45" s="230"/>
      <c r="K45" s="230"/>
      <c r="L45" s="230"/>
      <c r="M45" s="230"/>
    </row>
    <row r="46" spans="1:13">
      <c r="B46" s="132" t="s">
        <v>1901</v>
      </c>
      <c r="D46" s="232" t="s">
        <v>184</v>
      </c>
      <c r="E46" s="232"/>
      <c r="F46" s="232"/>
      <c r="G46" s="232"/>
      <c r="H46" s="232"/>
      <c r="I46" s="232"/>
      <c r="J46" s="232"/>
      <c r="K46" s="232"/>
      <c r="L46" s="232"/>
      <c r="M46" s="232"/>
    </row>
  </sheetData>
  <mergeCells count="4">
    <mergeCell ref="B3:E3"/>
    <mergeCell ref="B4:E4"/>
    <mergeCell ref="C44:E44"/>
    <mergeCell ref="C45:E45"/>
  </mergeCells>
  <pageMargins left="0.74803149606299213" right="0.43307086614173229" top="0.45" bottom="0.62" header="0.3"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sheetPr>
    <tabColor rgb="FF00B050"/>
  </sheetPr>
  <dimension ref="A1:U29"/>
  <sheetViews>
    <sheetView topLeftCell="A19" zoomScale="90" zoomScaleNormal="90" workbookViewId="0">
      <selection activeCell="L40" sqref="L40"/>
    </sheetView>
  </sheetViews>
  <sheetFormatPr defaultRowHeight="12.75"/>
  <cols>
    <col min="1" max="1" width="20.140625" style="79" customWidth="1"/>
    <col min="2" max="2" width="5" style="79" customWidth="1"/>
    <col min="3" max="3" width="11.42578125" style="79" customWidth="1"/>
    <col min="4" max="4" width="10.85546875" style="79" customWidth="1"/>
    <col min="5" max="5" width="6" style="79" customWidth="1"/>
    <col min="6" max="6" width="12.28515625" style="79" customWidth="1"/>
    <col min="7" max="7" width="8" style="79" customWidth="1"/>
    <col min="8" max="8" width="10" style="79" customWidth="1"/>
    <col min="9" max="10" width="8.7109375" style="79" customWidth="1"/>
    <col min="11" max="11" width="9.42578125" style="79" customWidth="1"/>
    <col min="12" max="13" width="10.42578125" style="79" customWidth="1"/>
    <col min="14" max="14" width="10" style="79" customWidth="1"/>
    <col min="15" max="16" width="10.7109375" style="79" customWidth="1"/>
    <col min="17" max="17" width="11.5703125" customWidth="1"/>
    <col min="18" max="18" width="11.140625" bestFit="1" customWidth="1"/>
  </cols>
  <sheetData>
    <row r="1" spans="1:19" ht="14.25" customHeight="1">
      <c r="A1" s="410" t="s">
        <v>81</v>
      </c>
      <c r="B1" s="410"/>
      <c r="C1" s="410"/>
      <c r="D1" s="410"/>
      <c r="E1" s="410"/>
      <c r="F1" s="410"/>
      <c r="G1" s="410"/>
      <c r="K1" s="408" t="s">
        <v>646</v>
      </c>
      <c r="L1" s="408"/>
      <c r="M1" s="408"/>
      <c r="N1" s="408"/>
      <c r="O1" s="408"/>
      <c r="P1" s="408"/>
      <c r="Q1" s="408"/>
    </row>
    <row r="2" spans="1:19">
      <c r="A2" s="408" t="s">
        <v>1897</v>
      </c>
      <c r="B2" s="411"/>
      <c r="C2" s="411"/>
      <c r="D2" s="411"/>
      <c r="E2" s="411"/>
      <c r="F2" s="411"/>
      <c r="G2" s="411"/>
      <c r="H2" s="411"/>
      <c r="I2" s="411"/>
      <c r="J2" s="411"/>
      <c r="K2" s="411"/>
      <c r="L2" s="411"/>
      <c r="M2" s="411"/>
      <c r="N2" s="411"/>
      <c r="O2" s="411"/>
      <c r="P2" s="411"/>
      <c r="Q2" s="411"/>
    </row>
    <row r="3" spans="1:19" ht="16.5" thickBot="1">
      <c r="A3" s="41"/>
      <c r="B3" s="40"/>
      <c r="C3" s="40"/>
      <c r="D3" s="40"/>
      <c r="E3" s="40"/>
      <c r="F3" s="40"/>
      <c r="G3" s="40"/>
      <c r="H3" s="40"/>
      <c r="I3" s="40"/>
      <c r="J3" s="40"/>
      <c r="K3" s="40"/>
      <c r="L3" s="40"/>
      <c r="M3" s="40"/>
      <c r="N3" s="40"/>
      <c r="O3" s="40"/>
      <c r="P3" s="40"/>
      <c r="Q3" s="80" t="s">
        <v>647</v>
      </c>
    </row>
    <row r="4" spans="1:19" s="2" customFormat="1" ht="107.25" customHeight="1">
      <c r="A4" s="81" t="s">
        <v>40</v>
      </c>
      <c r="B4" s="82" t="s">
        <v>103</v>
      </c>
      <c r="C4" s="82" t="s">
        <v>648</v>
      </c>
      <c r="D4" s="83" t="s">
        <v>649</v>
      </c>
      <c r="E4" s="82" t="s">
        <v>650</v>
      </c>
      <c r="F4" s="82" t="s">
        <v>651</v>
      </c>
      <c r="G4" s="84" t="s">
        <v>652</v>
      </c>
      <c r="H4" s="84" t="s">
        <v>653</v>
      </c>
      <c r="I4" s="84" t="s">
        <v>654</v>
      </c>
      <c r="J4" s="352" t="s">
        <v>655</v>
      </c>
      <c r="K4" s="84" t="s">
        <v>656</v>
      </c>
      <c r="L4" s="84" t="s">
        <v>657</v>
      </c>
      <c r="M4" s="84" t="s">
        <v>658</v>
      </c>
      <c r="N4" s="84" t="s">
        <v>659</v>
      </c>
      <c r="O4" s="84" t="s">
        <v>660</v>
      </c>
      <c r="P4" s="84" t="s">
        <v>661</v>
      </c>
      <c r="Q4" s="85" t="s">
        <v>662</v>
      </c>
    </row>
    <row r="5" spans="1:19">
      <c r="A5" s="86" t="s">
        <v>101</v>
      </c>
      <c r="B5" s="87" t="s">
        <v>102</v>
      </c>
      <c r="C5" s="88">
        <v>1</v>
      </c>
      <c r="D5" s="89">
        <v>2</v>
      </c>
      <c r="E5" s="87">
        <v>3</v>
      </c>
      <c r="F5" s="87">
        <v>4</v>
      </c>
      <c r="G5" s="87">
        <v>5</v>
      </c>
      <c r="H5" s="87">
        <v>6</v>
      </c>
      <c r="I5" s="87">
        <v>7</v>
      </c>
      <c r="J5" s="87">
        <v>8</v>
      </c>
      <c r="K5" s="87">
        <v>9</v>
      </c>
      <c r="L5" s="87">
        <v>10</v>
      </c>
      <c r="M5" s="87">
        <v>11</v>
      </c>
      <c r="N5" s="87">
        <v>12</v>
      </c>
      <c r="O5" s="87">
        <v>13</v>
      </c>
      <c r="P5" s="87">
        <v>14</v>
      </c>
      <c r="Q5" s="90">
        <v>15</v>
      </c>
    </row>
    <row r="6" spans="1:19" ht="36" hidden="1">
      <c r="A6" s="91" t="s">
        <v>663</v>
      </c>
      <c r="B6" s="92" t="s">
        <v>664</v>
      </c>
      <c r="C6" s="93"/>
      <c r="D6" s="94"/>
      <c r="E6" s="94"/>
      <c r="F6" s="94"/>
      <c r="G6" s="94"/>
      <c r="H6" s="94"/>
      <c r="I6" s="94"/>
      <c r="J6" s="94"/>
      <c r="K6" s="94"/>
      <c r="L6" s="94"/>
      <c r="M6" s="94"/>
      <c r="N6" s="94"/>
      <c r="O6" s="94"/>
      <c r="P6" s="94"/>
      <c r="Q6" s="95"/>
    </row>
    <row r="7" spans="1:19">
      <c r="A7" s="96" t="s">
        <v>665</v>
      </c>
      <c r="B7" s="97" t="s">
        <v>87</v>
      </c>
      <c r="C7" s="98">
        <v>769428746</v>
      </c>
      <c r="D7" s="99">
        <v>49790699</v>
      </c>
      <c r="E7" s="99"/>
      <c r="F7" s="100">
        <v>501262177</v>
      </c>
      <c r="G7" s="99"/>
      <c r="H7" s="99"/>
      <c r="I7" s="99"/>
      <c r="J7" s="99"/>
      <c r="K7" s="99"/>
      <c r="L7" s="99">
        <v>50953493</v>
      </c>
      <c r="M7" s="99">
        <v>78304742</v>
      </c>
      <c r="N7" s="99">
        <v>6068376</v>
      </c>
      <c r="O7" s="99">
        <v>52125384</v>
      </c>
      <c r="P7" s="99">
        <v>181600</v>
      </c>
      <c r="Q7" s="101">
        <v>30742275</v>
      </c>
      <c r="R7" s="102"/>
      <c r="S7" s="103"/>
    </row>
    <row r="8" spans="1:19">
      <c r="A8" s="96" t="s">
        <v>666</v>
      </c>
      <c r="B8" s="92" t="s">
        <v>88</v>
      </c>
      <c r="C8" s="98">
        <v>577289904</v>
      </c>
      <c r="D8" s="99">
        <v>49790699</v>
      </c>
      <c r="E8" s="99"/>
      <c r="F8" s="99">
        <v>368197289</v>
      </c>
      <c r="G8" s="99"/>
      <c r="H8" s="99"/>
      <c r="I8" s="99"/>
      <c r="J8" s="99"/>
      <c r="K8" s="99"/>
      <c r="L8" s="99">
        <v>50496720</v>
      </c>
      <c r="M8" s="99">
        <v>76057506</v>
      </c>
      <c r="N8" s="99">
        <v>5874574</v>
      </c>
      <c r="O8" s="99"/>
      <c r="P8" s="99">
        <v>126167</v>
      </c>
      <c r="Q8" s="101">
        <v>26746949</v>
      </c>
      <c r="R8" s="102"/>
      <c r="S8" s="103"/>
    </row>
    <row r="9" spans="1:19" ht="37.5" customHeight="1">
      <c r="A9" s="104" t="s">
        <v>667</v>
      </c>
      <c r="B9" s="105" t="s">
        <v>89</v>
      </c>
      <c r="C9" s="98">
        <f t="shared" ref="C9:C21" si="0">SUM(D9+F9+L9+M9+N9+O9+P9+Q9)</f>
        <v>192138842</v>
      </c>
      <c r="D9" s="98">
        <f t="shared" ref="D9:Q9" si="1">D7-D8</f>
        <v>0</v>
      </c>
      <c r="E9" s="98">
        <f t="shared" si="1"/>
        <v>0</v>
      </c>
      <c r="F9" s="98">
        <f t="shared" si="1"/>
        <v>133064888</v>
      </c>
      <c r="G9" s="98">
        <f t="shared" si="1"/>
        <v>0</v>
      </c>
      <c r="H9" s="98">
        <f t="shared" si="1"/>
        <v>0</v>
      </c>
      <c r="I9" s="98">
        <f t="shared" si="1"/>
        <v>0</v>
      </c>
      <c r="J9" s="98">
        <f t="shared" si="1"/>
        <v>0</v>
      </c>
      <c r="K9" s="98">
        <f t="shared" si="1"/>
        <v>0</v>
      </c>
      <c r="L9" s="98">
        <f t="shared" si="1"/>
        <v>456773</v>
      </c>
      <c r="M9" s="98">
        <f t="shared" si="1"/>
        <v>2247236</v>
      </c>
      <c r="N9" s="98">
        <f t="shared" si="1"/>
        <v>193802</v>
      </c>
      <c r="O9" s="98">
        <f t="shared" si="1"/>
        <v>52125384</v>
      </c>
      <c r="P9" s="98">
        <f t="shared" si="1"/>
        <v>55433</v>
      </c>
      <c r="Q9" s="106">
        <f t="shared" si="1"/>
        <v>3995326</v>
      </c>
      <c r="R9" s="102"/>
      <c r="S9" s="103"/>
    </row>
    <row r="10" spans="1:19" ht="36" hidden="1">
      <c r="A10" s="91" t="s">
        <v>668</v>
      </c>
      <c r="B10" s="92" t="s">
        <v>90</v>
      </c>
      <c r="C10" s="98">
        <f t="shared" si="0"/>
        <v>0</v>
      </c>
      <c r="D10" s="99"/>
      <c r="E10" s="99"/>
      <c r="F10" s="99"/>
      <c r="G10" s="99"/>
      <c r="H10" s="99"/>
      <c r="I10" s="99"/>
      <c r="J10" s="99"/>
      <c r="K10" s="99"/>
      <c r="L10" s="99"/>
      <c r="M10" s="99"/>
      <c r="N10" s="99"/>
      <c r="O10" s="99"/>
      <c r="P10" s="99"/>
      <c r="Q10" s="101"/>
      <c r="R10" s="102"/>
      <c r="S10" s="103"/>
    </row>
    <row r="11" spans="1:19">
      <c r="A11" s="96" t="s">
        <v>665</v>
      </c>
      <c r="B11" s="97" t="s">
        <v>91</v>
      </c>
      <c r="C11" s="98">
        <v>446625</v>
      </c>
      <c r="D11" s="99"/>
      <c r="E11" s="99"/>
      <c r="F11" s="99">
        <v>446625</v>
      </c>
      <c r="G11" s="99"/>
      <c r="H11" s="99"/>
      <c r="I11" s="99"/>
      <c r="J11" s="99"/>
      <c r="K11" s="99"/>
      <c r="L11" s="99"/>
      <c r="M11" s="99"/>
      <c r="N11" s="99"/>
      <c r="O11" s="99"/>
      <c r="P11" s="99"/>
      <c r="Q11" s="101"/>
      <c r="R11" s="102"/>
      <c r="S11" s="103"/>
    </row>
    <row r="12" spans="1:19">
      <c r="A12" s="96" t="s">
        <v>666</v>
      </c>
      <c r="B12" s="92" t="s">
        <v>92</v>
      </c>
      <c r="C12" s="98">
        <f>SUM(D12+F12+L12+M12+N12+O12+P12+Q12)</f>
        <v>160488683</v>
      </c>
      <c r="D12" s="99"/>
      <c r="E12" s="99"/>
      <c r="F12" s="99">
        <v>103818698</v>
      </c>
      <c r="G12" s="99"/>
      <c r="H12" s="99"/>
      <c r="I12" s="99"/>
      <c r="J12" s="99"/>
      <c r="K12" s="99"/>
      <c r="L12" s="99">
        <v>1467369</v>
      </c>
      <c r="M12" s="99">
        <v>3018601</v>
      </c>
      <c r="N12" s="99">
        <v>29452</v>
      </c>
      <c r="O12" s="99">
        <v>52125384</v>
      </c>
      <c r="P12" s="99">
        <v>29179</v>
      </c>
      <c r="Q12" s="101"/>
      <c r="R12" s="102"/>
      <c r="S12" s="103"/>
    </row>
    <row r="13" spans="1:19" ht="42" customHeight="1">
      <c r="A13" s="104" t="s">
        <v>669</v>
      </c>
      <c r="B13" s="105" t="s">
        <v>93</v>
      </c>
      <c r="C13" s="98">
        <f>C11-C12</f>
        <v>-160042058</v>
      </c>
      <c r="D13" s="98" t="s">
        <v>670</v>
      </c>
      <c r="E13" s="98">
        <f t="shared" ref="E13:Q13" si="2">E11-E12</f>
        <v>0</v>
      </c>
      <c r="F13" s="98">
        <f t="shared" si="2"/>
        <v>-103372073</v>
      </c>
      <c r="G13" s="98">
        <f t="shared" si="2"/>
        <v>0</v>
      </c>
      <c r="H13" s="98">
        <f t="shared" si="2"/>
        <v>0</v>
      </c>
      <c r="I13" s="98">
        <f t="shared" si="2"/>
        <v>0</v>
      </c>
      <c r="J13" s="98">
        <f t="shared" si="2"/>
        <v>0</v>
      </c>
      <c r="K13" s="98">
        <f t="shared" si="2"/>
        <v>0</v>
      </c>
      <c r="L13" s="98">
        <f t="shared" si="2"/>
        <v>-1467369</v>
      </c>
      <c r="M13" s="98">
        <f t="shared" si="2"/>
        <v>-3018601</v>
      </c>
      <c r="N13" s="98">
        <f t="shared" si="2"/>
        <v>-29452</v>
      </c>
      <c r="O13" s="98">
        <f t="shared" si="2"/>
        <v>-52125384</v>
      </c>
      <c r="P13" s="98">
        <f t="shared" si="2"/>
        <v>-29179</v>
      </c>
      <c r="Q13" s="106">
        <f t="shared" si="2"/>
        <v>0</v>
      </c>
      <c r="R13" s="102"/>
      <c r="S13" s="103"/>
    </row>
    <row r="14" spans="1:19" ht="36" hidden="1">
      <c r="A14" s="91" t="s">
        <v>671</v>
      </c>
      <c r="B14" s="92" t="s">
        <v>94</v>
      </c>
      <c r="C14" s="98">
        <f t="shared" si="0"/>
        <v>0</v>
      </c>
      <c r="D14" s="99"/>
      <c r="E14" s="99"/>
      <c r="F14" s="99"/>
      <c r="G14" s="99"/>
      <c r="H14" s="99"/>
      <c r="I14" s="99"/>
      <c r="J14" s="99"/>
      <c r="K14" s="99"/>
      <c r="L14" s="99"/>
      <c r="M14" s="99"/>
      <c r="N14" s="99"/>
      <c r="O14" s="99"/>
      <c r="P14" s="99"/>
      <c r="Q14" s="107"/>
      <c r="R14" s="102"/>
      <c r="S14" s="103"/>
    </row>
    <row r="15" spans="1:19" hidden="1">
      <c r="A15" s="96" t="s">
        <v>665</v>
      </c>
      <c r="B15" s="108">
        <v>10</v>
      </c>
      <c r="C15" s="98">
        <f t="shared" si="0"/>
        <v>0</v>
      </c>
      <c r="D15" s="99"/>
      <c r="E15" s="99"/>
      <c r="F15" s="99"/>
      <c r="G15" s="99"/>
      <c r="H15" s="99"/>
      <c r="I15" s="99"/>
      <c r="J15" s="99"/>
      <c r="K15" s="99"/>
      <c r="L15" s="99"/>
      <c r="M15" s="99"/>
      <c r="N15" s="99"/>
      <c r="O15" s="99"/>
      <c r="P15" s="99"/>
      <c r="Q15" s="101"/>
      <c r="R15" s="102"/>
      <c r="S15" s="103"/>
    </row>
    <row r="16" spans="1:19">
      <c r="A16" s="96" t="s">
        <v>666</v>
      </c>
      <c r="B16" s="108">
        <v>11</v>
      </c>
      <c r="C16" s="98">
        <f t="shared" si="0"/>
        <v>25808862</v>
      </c>
      <c r="D16" s="99"/>
      <c r="E16" s="99"/>
      <c r="F16" s="99">
        <v>25808862</v>
      </c>
      <c r="G16" s="99"/>
      <c r="H16" s="99"/>
      <c r="I16" s="99"/>
      <c r="J16" s="99"/>
      <c r="K16" s="99"/>
      <c r="L16" s="99"/>
      <c r="M16" s="99"/>
      <c r="N16" s="99"/>
      <c r="O16" s="99"/>
      <c r="P16" s="99"/>
      <c r="Q16" s="101"/>
      <c r="R16" s="102"/>
      <c r="S16" s="103"/>
    </row>
    <row r="17" spans="1:21" ht="39.75" customHeight="1">
      <c r="A17" s="104" t="s">
        <v>672</v>
      </c>
      <c r="B17" s="109">
        <v>12</v>
      </c>
      <c r="C17" s="110">
        <f t="shared" si="0"/>
        <v>-25808862</v>
      </c>
      <c r="D17" s="110">
        <f t="shared" ref="D17:Q17" si="3">D15-D16</f>
        <v>0</v>
      </c>
      <c r="E17" s="110">
        <f t="shared" si="3"/>
        <v>0</v>
      </c>
      <c r="F17" s="110">
        <f t="shared" si="3"/>
        <v>-25808862</v>
      </c>
      <c r="G17" s="110">
        <f t="shared" si="3"/>
        <v>0</v>
      </c>
      <c r="H17" s="110">
        <f t="shared" si="3"/>
        <v>0</v>
      </c>
      <c r="I17" s="110">
        <f t="shared" si="3"/>
        <v>0</v>
      </c>
      <c r="J17" s="110"/>
      <c r="K17" s="110">
        <f t="shared" si="3"/>
        <v>0</v>
      </c>
      <c r="L17" s="110">
        <f t="shared" si="3"/>
        <v>0</v>
      </c>
      <c r="M17" s="110">
        <f t="shared" si="3"/>
        <v>0</v>
      </c>
      <c r="N17" s="110">
        <f t="shared" si="3"/>
        <v>0</v>
      </c>
      <c r="O17" s="110">
        <f t="shared" si="3"/>
        <v>0</v>
      </c>
      <c r="P17" s="110">
        <f t="shared" si="3"/>
        <v>0</v>
      </c>
      <c r="Q17" s="111">
        <f t="shared" si="3"/>
        <v>0</v>
      </c>
      <c r="R17" s="103"/>
      <c r="S17" s="103"/>
    </row>
    <row r="18" spans="1:21" ht="75.75" customHeight="1">
      <c r="A18" s="104" t="s">
        <v>673</v>
      </c>
      <c r="B18" s="109">
        <v>13</v>
      </c>
      <c r="C18" s="110">
        <f t="shared" si="0"/>
        <v>6287922</v>
      </c>
      <c r="D18" s="110">
        <v>0</v>
      </c>
      <c r="E18" s="110">
        <f t="shared" ref="E18:Q18" si="4">E9+E13+E17</f>
        <v>0</v>
      </c>
      <c r="F18" s="110">
        <f t="shared" si="4"/>
        <v>3883953</v>
      </c>
      <c r="G18" s="110">
        <f t="shared" si="4"/>
        <v>0</v>
      </c>
      <c r="H18" s="110">
        <f t="shared" si="4"/>
        <v>0</v>
      </c>
      <c r="I18" s="110">
        <f t="shared" si="4"/>
        <v>0</v>
      </c>
      <c r="J18" s="110"/>
      <c r="K18" s="110">
        <f t="shared" si="4"/>
        <v>0</v>
      </c>
      <c r="L18" s="110">
        <f t="shared" si="4"/>
        <v>-1010596</v>
      </c>
      <c r="M18" s="110">
        <f t="shared" si="4"/>
        <v>-771365</v>
      </c>
      <c r="N18" s="110">
        <f t="shared" si="4"/>
        <v>164350</v>
      </c>
      <c r="O18" s="110">
        <f t="shared" si="4"/>
        <v>0</v>
      </c>
      <c r="P18" s="110">
        <f t="shared" si="4"/>
        <v>26254</v>
      </c>
      <c r="Q18" s="111">
        <f t="shared" si="4"/>
        <v>3995326</v>
      </c>
      <c r="R18" s="103"/>
      <c r="S18" s="103"/>
    </row>
    <row r="19" spans="1:21" ht="58.5" customHeight="1">
      <c r="A19" s="96" t="s">
        <v>674</v>
      </c>
      <c r="B19" s="108">
        <v>14</v>
      </c>
      <c r="C19" s="110">
        <f t="shared" si="0"/>
        <v>9817973</v>
      </c>
      <c r="D19" s="110"/>
      <c r="E19" s="110"/>
      <c r="F19" s="112">
        <v>6037244</v>
      </c>
      <c r="G19" s="110"/>
      <c r="H19" s="110"/>
      <c r="I19" s="110"/>
      <c r="J19" s="110"/>
      <c r="K19" s="110"/>
      <c r="L19" s="113">
        <v>1563183</v>
      </c>
      <c r="M19" s="113">
        <v>805651</v>
      </c>
      <c r="N19" s="113">
        <v>709133</v>
      </c>
      <c r="O19" s="113"/>
      <c r="P19" s="113"/>
      <c r="Q19" s="114">
        <v>702762</v>
      </c>
      <c r="R19" s="103"/>
      <c r="S19" s="103"/>
    </row>
    <row r="20" spans="1:21" ht="39" customHeight="1">
      <c r="A20" s="96" t="s">
        <v>675</v>
      </c>
      <c r="B20" s="97" t="s">
        <v>676</v>
      </c>
      <c r="C20" s="110">
        <f t="shared" si="0"/>
        <v>8763148</v>
      </c>
      <c r="D20" s="113"/>
      <c r="E20" s="113"/>
      <c r="F20" s="113">
        <v>6037244</v>
      </c>
      <c r="G20" s="113"/>
      <c r="H20" s="113"/>
      <c r="I20" s="113"/>
      <c r="J20" s="113"/>
      <c r="K20" s="113"/>
      <c r="L20" s="113">
        <v>1563183</v>
      </c>
      <c r="M20" s="113">
        <v>805651</v>
      </c>
      <c r="N20" s="113">
        <v>357070</v>
      </c>
      <c r="O20" s="113"/>
      <c r="P20" s="113"/>
      <c r="Q20" s="114"/>
      <c r="R20" s="103"/>
      <c r="S20" s="103"/>
    </row>
    <row r="21" spans="1:21" ht="78" customHeight="1">
      <c r="A21" s="96" t="s">
        <v>677</v>
      </c>
      <c r="B21" s="97" t="s">
        <v>678</v>
      </c>
      <c r="C21" s="110">
        <f t="shared" si="0"/>
        <v>8763148</v>
      </c>
      <c r="D21" s="113"/>
      <c r="E21" s="113"/>
      <c r="F21" s="113">
        <v>6037244</v>
      </c>
      <c r="G21" s="113"/>
      <c r="H21" s="113"/>
      <c r="I21" s="113"/>
      <c r="J21" s="113"/>
      <c r="K21" s="113"/>
      <c r="L21" s="113">
        <v>1563183</v>
      </c>
      <c r="M21" s="113">
        <v>805651</v>
      </c>
      <c r="N21" s="113">
        <v>357070</v>
      </c>
      <c r="O21" s="113"/>
      <c r="P21" s="113"/>
      <c r="Q21" s="114"/>
      <c r="R21" s="103"/>
      <c r="S21" s="103"/>
    </row>
    <row r="22" spans="1:21" ht="48.75" hidden="1" customHeight="1">
      <c r="A22" s="115" t="s">
        <v>679</v>
      </c>
      <c r="B22" s="116" t="s">
        <v>680</v>
      </c>
      <c r="C22" s="117">
        <f>O22</f>
        <v>0</v>
      </c>
      <c r="D22" s="118"/>
      <c r="E22" s="118"/>
      <c r="F22" s="118"/>
      <c r="G22" s="118"/>
      <c r="H22" s="118"/>
      <c r="I22" s="118"/>
      <c r="J22" s="118"/>
      <c r="K22" s="118"/>
      <c r="L22" s="118"/>
      <c r="M22" s="118"/>
      <c r="N22" s="118"/>
      <c r="O22" s="118"/>
      <c r="P22" s="118"/>
      <c r="Q22" s="119"/>
      <c r="R22" s="103"/>
      <c r="S22" s="103"/>
    </row>
    <row r="23" spans="1:21" ht="55.5" customHeight="1" thickBot="1">
      <c r="A23" s="120" t="s">
        <v>681</v>
      </c>
      <c r="B23" s="121">
        <v>15</v>
      </c>
      <c r="C23" s="122">
        <f>SUM(D23+F23+L23+M23+N23+O23+P23+Q23)</f>
        <v>16105895</v>
      </c>
      <c r="D23" s="122"/>
      <c r="E23" s="122"/>
      <c r="F23" s="122">
        <f>F18+F19</f>
        <v>9921197</v>
      </c>
      <c r="G23" s="122"/>
      <c r="H23" s="122"/>
      <c r="I23" s="122"/>
      <c r="J23" s="122"/>
      <c r="K23" s="122"/>
      <c r="L23" s="122">
        <f>L18+L19</f>
        <v>552587</v>
      </c>
      <c r="M23" s="122">
        <v>34286</v>
      </c>
      <c r="N23" s="122">
        <f>N18+N19</f>
        <v>873483</v>
      </c>
      <c r="O23" s="122"/>
      <c r="P23" s="122">
        <v>26254</v>
      </c>
      <c r="Q23" s="123">
        <f>Q18+Q19</f>
        <v>4698088</v>
      </c>
      <c r="R23" s="103"/>
      <c r="S23" s="103"/>
    </row>
    <row r="24" spans="1:21" ht="12.75" hidden="1" customHeight="1">
      <c r="Q24" s="40"/>
    </row>
    <row r="25" spans="1:21" ht="12.75" hidden="1" customHeight="1">
      <c r="E25" s="124"/>
    </row>
    <row r="27" spans="1:21" ht="12.75" customHeight="1">
      <c r="C27" s="233" t="s">
        <v>1900</v>
      </c>
      <c r="L27" s="406" t="s">
        <v>1624</v>
      </c>
      <c r="M27" s="406"/>
      <c r="N27" s="406"/>
      <c r="O27" s="406"/>
      <c r="P27" s="406"/>
      <c r="Q27" s="359"/>
      <c r="R27" s="359"/>
      <c r="S27" s="359"/>
      <c r="T27" s="359"/>
      <c r="U27" s="359"/>
    </row>
    <row r="28" spans="1:21">
      <c r="C28" s="132" t="s">
        <v>1902</v>
      </c>
      <c r="L28" s="406" t="s">
        <v>1625</v>
      </c>
      <c r="M28" s="406"/>
      <c r="N28" s="406"/>
      <c r="O28" s="230"/>
      <c r="P28" s="230"/>
      <c r="Q28" s="230"/>
      <c r="R28" s="230"/>
      <c r="S28" s="230"/>
      <c r="T28" s="230"/>
      <c r="U28" s="230"/>
    </row>
    <row r="29" spans="1:21">
      <c r="C29" s="132" t="s">
        <v>1901</v>
      </c>
      <c r="L29" s="232" t="s">
        <v>184</v>
      </c>
      <c r="M29" s="232"/>
      <c r="N29" s="232"/>
      <c r="O29" s="232"/>
      <c r="P29" s="232"/>
      <c r="Q29" s="232"/>
      <c r="R29" s="232"/>
      <c r="S29" s="232"/>
      <c r="T29" s="232"/>
      <c r="U29" s="232"/>
    </row>
  </sheetData>
  <mergeCells count="5">
    <mergeCell ref="L28:N28"/>
    <mergeCell ref="A1:G1"/>
    <mergeCell ref="K1:Q1"/>
    <mergeCell ref="A2:Q2"/>
    <mergeCell ref="L27:P27"/>
  </mergeCells>
  <pageMargins left="0.74803149606299213" right="0.74803149606299213" top="0.47244094488188981" bottom="0.51181102362204722" header="0.51181102362204722" footer="0.51181102362204722"/>
  <pageSetup paperSize="9" scale="75" orientation="landscape" r:id="rId1"/>
  <headerFooter alignWithMargins="0"/>
</worksheet>
</file>

<file path=xl/worksheets/sheet4.xml><?xml version="1.0" encoding="utf-8"?>
<worksheet xmlns="http://schemas.openxmlformats.org/spreadsheetml/2006/main" xmlns:r="http://schemas.openxmlformats.org/officeDocument/2006/relationships">
  <sheetPr>
    <tabColor rgb="FF00B050"/>
  </sheetPr>
  <dimension ref="A1:L33"/>
  <sheetViews>
    <sheetView workbookViewId="0">
      <selection activeCell="C33" sqref="C33"/>
    </sheetView>
  </sheetViews>
  <sheetFormatPr defaultRowHeight="12.75"/>
  <cols>
    <col min="1" max="1" width="41" style="79" customWidth="1"/>
    <col min="2" max="2" width="8.7109375" style="79" customWidth="1"/>
    <col min="3" max="3" width="13.5703125" style="79" customWidth="1"/>
    <col min="4" max="4" width="10.7109375" style="79" customWidth="1"/>
    <col min="5" max="5" width="14" style="79" customWidth="1"/>
  </cols>
  <sheetData>
    <row r="1" spans="1:6" ht="12.75" customHeight="1">
      <c r="A1" s="125" t="s">
        <v>81</v>
      </c>
      <c r="B1" s="125"/>
      <c r="C1" s="125"/>
      <c r="E1" s="4" t="s">
        <v>682</v>
      </c>
    </row>
    <row r="3" spans="1:6">
      <c r="A3" s="408" t="s">
        <v>1898</v>
      </c>
      <c r="B3" s="408"/>
      <c r="C3" s="408"/>
      <c r="D3" s="408"/>
      <c r="E3" s="408"/>
    </row>
    <row r="4" spans="1:6">
      <c r="A4" s="408"/>
      <c r="B4" s="408"/>
      <c r="C4" s="408"/>
      <c r="D4" s="408"/>
      <c r="E4" s="408"/>
    </row>
    <row r="5" spans="1:6">
      <c r="A5" s="408"/>
      <c r="B5" s="408"/>
      <c r="C5" s="408"/>
      <c r="D5" s="408"/>
      <c r="E5" s="408"/>
    </row>
    <row r="6" spans="1:6" ht="13.5" thickBot="1">
      <c r="E6" s="5" t="s">
        <v>100</v>
      </c>
    </row>
    <row r="7" spans="1:6" s="2" customFormat="1" ht="24">
      <c r="A7" s="81" t="s">
        <v>40</v>
      </c>
      <c r="B7" s="82" t="s">
        <v>683</v>
      </c>
      <c r="C7" s="82" t="s">
        <v>648</v>
      </c>
      <c r="D7" s="82" t="s">
        <v>684</v>
      </c>
      <c r="E7" s="126" t="s">
        <v>662</v>
      </c>
    </row>
    <row r="8" spans="1:6">
      <c r="A8" s="86" t="s">
        <v>101</v>
      </c>
      <c r="B8" s="87" t="s">
        <v>102</v>
      </c>
      <c r="C8" s="87">
        <v>1</v>
      </c>
      <c r="D8" s="87">
        <v>2</v>
      </c>
      <c r="E8" s="90">
        <v>3</v>
      </c>
    </row>
    <row r="9" spans="1:6" hidden="1">
      <c r="A9" s="91" t="s">
        <v>663</v>
      </c>
      <c r="B9" s="92" t="s">
        <v>664</v>
      </c>
      <c r="C9" s="94">
        <v>0</v>
      </c>
      <c r="D9" s="94"/>
      <c r="E9" s="95">
        <v>0</v>
      </c>
    </row>
    <row r="10" spans="1:6">
      <c r="A10" s="96" t="s">
        <v>665</v>
      </c>
      <c r="B10" s="97" t="s">
        <v>87</v>
      </c>
      <c r="C10" s="114">
        <v>100363643</v>
      </c>
      <c r="D10" s="94"/>
      <c r="E10" s="114">
        <v>100363643</v>
      </c>
    </row>
    <row r="11" spans="1:6">
      <c r="A11" s="96" t="s">
        <v>666</v>
      </c>
      <c r="B11" s="92" t="s">
        <v>88</v>
      </c>
      <c r="C11" s="114">
        <f t="shared" ref="C11:C28" si="0">D11+E11</f>
        <v>86864878</v>
      </c>
      <c r="D11" s="94"/>
      <c r="E11" s="114">
        <v>86864878</v>
      </c>
    </row>
    <row r="12" spans="1:6" ht="24">
      <c r="A12" s="104" t="s">
        <v>685</v>
      </c>
      <c r="B12" s="105" t="s">
        <v>89</v>
      </c>
      <c r="C12" s="114">
        <f t="shared" si="0"/>
        <v>13498765</v>
      </c>
      <c r="D12" s="110">
        <f>D10-D11</f>
        <v>0</v>
      </c>
      <c r="E12" s="111">
        <f>E10-E11</f>
        <v>13498765</v>
      </c>
      <c r="F12" s="103"/>
    </row>
    <row r="13" spans="1:6" hidden="1">
      <c r="A13" s="91" t="s">
        <v>668</v>
      </c>
      <c r="B13" s="92" t="s">
        <v>90</v>
      </c>
      <c r="C13" s="114">
        <f t="shared" si="0"/>
        <v>0</v>
      </c>
      <c r="D13" s="94"/>
      <c r="E13" s="95"/>
    </row>
    <row r="14" spans="1:6" hidden="1">
      <c r="A14" s="96" t="s">
        <v>665</v>
      </c>
      <c r="B14" s="97" t="s">
        <v>91</v>
      </c>
      <c r="C14" s="114">
        <f t="shared" si="0"/>
        <v>0</v>
      </c>
      <c r="D14" s="94"/>
      <c r="E14" s="114"/>
    </row>
    <row r="15" spans="1:6" hidden="1">
      <c r="A15" s="96" t="s">
        <v>666</v>
      </c>
      <c r="B15" s="92" t="s">
        <v>92</v>
      </c>
      <c r="C15" s="114">
        <f t="shared" si="0"/>
        <v>0</v>
      </c>
      <c r="D15" s="94"/>
      <c r="E15" s="114"/>
    </row>
    <row r="16" spans="1:6" ht="24" hidden="1">
      <c r="A16" s="96" t="s">
        <v>669</v>
      </c>
      <c r="B16" s="97" t="s">
        <v>93</v>
      </c>
      <c r="C16" s="114">
        <f t="shared" si="0"/>
        <v>0</v>
      </c>
      <c r="D16" s="94"/>
      <c r="E16" s="114"/>
    </row>
    <row r="17" spans="1:12" hidden="1">
      <c r="A17" s="91" t="s">
        <v>671</v>
      </c>
      <c r="B17" s="92" t="s">
        <v>94</v>
      </c>
      <c r="C17" s="114">
        <f t="shared" si="0"/>
        <v>0</v>
      </c>
      <c r="D17" s="94"/>
      <c r="E17" s="95"/>
    </row>
    <row r="18" spans="1:12">
      <c r="A18" s="96" t="s">
        <v>665</v>
      </c>
      <c r="B18" s="92" t="s">
        <v>91</v>
      </c>
      <c r="C18" s="114">
        <f t="shared" si="0"/>
        <v>0</v>
      </c>
      <c r="D18" s="94"/>
      <c r="E18" s="95">
        <v>0</v>
      </c>
    </row>
    <row r="19" spans="1:12">
      <c r="A19" s="96" t="s">
        <v>666</v>
      </c>
      <c r="B19" s="92" t="s">
        <v>92</v>
      </c>
      <c r="C19" s="114"/>
      <c r="D19" s="94"/>
      <c r="E19" s="95"/>
    </row>
    <row r="20" spans="1:12" ht="24">
      <c r="A20" s="104" t="s">
        <v>1832</v>
      </c>
      <c r="B20" s="92" t="s">
        <v>93</v>
      </c>
      <c r="C20" s="114"/>
      <c r="D20" s="94"/>
      <c r="E20" s="95"/>
    </row>
    <row r="21" spans="1:12">
      <c r="A21" s="96" t="s">
        <v>665</v>
      </c>
      <c r="B21" s="108">
        <v>10</v>
      </c>
      <c r="C21" s="114">
        <f t="shared" si="0"/>
        <v>832</v>
      </c>
      <c r="D21" s="94"/>
      <c r="E21" s="114">
        <v>832</v>
      </c>
    </row>
    <row r="22" spans="1:12">
      <c r="A22" s="96" t="s">
        <v>666</v>
      </c>
      <c r="B22" s="108">
        <v>11</v>
      </c>
      <c r="C22" s="114">
        <v>0</v>
      </c>
      <c r="D22" s="94"/>
      <c r="E22" s="114">
        <v>14231779</v>
      </c>
    </row>
    <row r="23" spans="1:12" ht="24">
      <c r="A23" s="104" t="s">
        <v>672</v>
      </c>
      <c r="B23" s="109">
        <v>12</v>
      </c>
      <c r="C23" s="114">
        <f t="shared" si="0"/>
        <v>-14230947</v>
      </c>
      <c r="D23" s="110">
        <f>D21-D22</f>
        <v>0</v>
      </c>
      <c r="E23" s="111">
        <f>E21-E22</f>
        <v>-14230947</v>
      </c>
      <c r="F23" s="103"/>
    </row>
    <row r="24" spans="1:12" ht="36">
      <c r="A24" s="104" t="s">
        <v>673</v>
      </c>
      <c r="B24" s="109">
        <v>13</v>
      </c>
      <c r="C24" s="114">
        <f t="shared" si="0"/>
        <v>-732182</v>
      </c>
      <c r="D24" s="110">
        <f>D12+D23</f>
        <v>0</v>
      </c>
      <c r="E24" s="111">
        <f>E12+E20+E23</f>
        <v>-732182</v>
      </c>
      <c r="F24" s="103"/>
    </row>
    <row r="25" spans="1:12" ht="24">
      <c r="A25" s="96" t="s">
        <v>674</v>
      </c>
      <c r="B25" s="108">
        <v>14</v>
      </c>
      <c r="C25" s="114">
        <f t="shared" si="0"/>
        <v>5489435</v>
      </c>
      <c r="D25" s="94"/>
      <c r="E25" s="114">
        <v>5489435</v>
      </c>
    </row>
    <row r="26" spans="1:12">
      <c r="A26" s="96" t="s">
        <v>686</v>
      </c>
      <c r="B26" s="108">
        <v>15</v>
      </c>
      <c r="C26" s="114">
        <f t="shared" si="0"/>
        <v>5014</v>
      </c>
      <c r="D26" s="94"/>
      <c r="E26" s="114">
        <v>5014</v>
      </c>
    </row>
    <row r="27" spans="1:12">
      <c r="A27" s="96" t="s">
        <v>687</v>
      </c>
      <c r="B27" s="108">
        <v>16</v>
      </c>
      <c r="C27" s="114">
        <v>10289</v>
      </c>
      <c r="D27" s="94">
        <v>0</v>
      </c>
      <c r="E27" s="114">
        <v>10289</v>
      </c>
    </row>
    <row r="28" spans="1:12" ht="24.75" thickBot="1">
      <c r="A28" s="120" t="s">
        <v>688</v>
      </c>
      <c r="B28" s="121">
        <v>17</v>
      </c>
      <c r="C28" s="114">
        <f t="shared" si="0"/>
        <v>4751978</v>
      </c>
      <c r="D28" s="122">
        <f>D24+D25+D26-D27</f>
        <v>0</v>
      </c>
      <c r="E28" s="123">
        <f>E24+E25+E26-E27</f>
        <v>4751978</v>
      </c>
      <c r="F28" s="103"/>
    </row>
    <row r="29" spans="1:12">
      <c r="A29" s="127"/>
      <c r="B29" s="128"/>
      <c r="C29" s="129"/>
      <c r="D29" s="130"/>
      <c r="E29" s="129"/>
    </row>
    <row r="31" spans="1:12" ht="12.75" customHeight="1">
      <c r="A31" s="233" t="s">
        <v>1900</v>
      </c>
      <c r="C31" s="406" t="s">
        <v>1624</v>
      </c>
      <c r="D31" s="406"/>
      <c r="E31" s="406"/>
      <c r="F31" s="359"/>
      <c r="G31" s="359"/>
      <c r="H31" s="359"/>
      <c r="I31" s="359"/>
      <c r="J31" s="359"/>
      <c r="K31" s="359"/>
      <c r="L31" s="359"/>
    </row>
    <row r="32" spans="1:12" ht="15" customHeight="1">
      <c r="A32" s="132" t="s">
        <v>1902</v>
      </c>
      <c r="C32" s="406" t="s">
        <v>1625</v>
      </c>
      <c r="D32" s="406"/>
      <c r="E32" s="406"/>
      <c r="F32" s="230"/>
      <c r="G32" s="230"/>
      <c r="H32" s="230"/>
      <c r="I32" s="230"/>
      <c r="J32" s="230"/>
      <c r="K32" s="230"/>
      <c r="L32" s="230"/>
    </row>
    <row r="33" spans="1:12" ht="12.75" customHeight="1">
      <c r="A33" s="132" t="s">
        <v>1901</v>
      </c>
      <c r="C33" s="232" t="s">
        <v>184</v>
      </c>
      <c r="D33" s="232"/>
      <c r="E33" s="232"/>
      <c r="F33" s="232"/>
      <c r="G33" s="232"/>
      <c r="H33" s="232"/>
      <c r="I33" s="232"/>
      <c r="J33" s="232"/>
      <c r="K33" s="232"/>
      <c r="L33" s="232"/>
    </row>
  </sheetData>
  <mergeCells count="3">
    <mergeCell ref="A3:E5"/>
    <mergeCell ref="C32:E32"/>
    <mergeCell ref="C31:E31"/>
  </mergeCells>
  <pageMargins left="0.75" right="0.75" top="1" bottom="1" header="0.5" footer="0.5"/>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sheetPr>
    <tabColor rgb="FF00B050"/>
  </sheetPr>
  <dimension ref="A1:K40"/>
  <sheetViews>
    <sheetView workbookViewId="0">
      <selection activeCell="B38" sqref="B38"/>
    </sheetView>
  </sheetViews>
  <sheetFormatPr defaultRowHeight="12.75"/>
  <cols>
    <col min="1" max="1" width="61.85546875" style="79" customWidth="1"/>
    <col min="2" max="2" width="7.42578125" style="79" customWidth="1"/>
    <col min="3" max="3" width="13.5703125" style="79" customWidth="1"/>
    <col min="4" max="4" width="12.7109375" style="79" customWidth="1"/>
    <col min="5" max="5" width="13.42578125" style="79" customWidth="1"/>
    <col min="6" max="6" width="14.42578125" style="79" customWidth="1"/>
  </cols>
  <sheetData>
    <row r="1" spans="1:7">
      <c r="A1" s="131" t="s">
        <v>81</v>
      </c>
      <c r="B1" s="131"/>
      <c r="C1" s="131"/>
      <c r="D1" s="131"/>
      <c r="F1" s="41" t="s">
        <v>689</v>
      </c>
    </row>
    <row r="2" spans="1:7">
      <c r="A2" s="131"/>
      <c r="B2" s="131"/>
      <c r="C2" s="131"/>
      <c r="D2" s="131"/>
      <c r="F2" s="41"/>
    </row>
    <row r="3" spans="1:7">
      <c r="A3" s="131"/>
      <c r="B3" s="131"/>
      <c r="C3" s="131"/>
      <c r="D3" s="131"/>
      <c r="F3" s="41"/>
    </row>
    <row r="4" spans="1:7">
      <c r="A4" s="131"/>
      <c r="B4" s="131"/>
      <c r="C4" s="131"/>
      <c r="D4" s="131"/>
      <c r="F4" s="41"/>
    </row>
    <row r="5" spans="1:7">
      <c r="B5" s="3" t="s">
        <v>690</v>
      </c>
      <c r="C5" s="3"/>
      <c r="D5" s="3"/>
      <c r="E5" s="3"/>
      <c r="F5" s="3"/>
    </row>
    <row r="6" spans="1:7">
      <c r="B6" s="3" t="s">
        <v>1916</v>
      </c>
      <c r="C6" s="3"/>
      <c r="D6" s="3"/>
      <c r="E6" s="3"/>
      <c r="F6" s="3"/>
    </row>
    <row r="7" spans="1:7" ht="13.5" thickBot="1">
      <c r="F7" s="132" t="s">
        <v>691</v>
      </c>
    </row>
    <row r="8" spans="1:7" s="2" customFormat="1" ht="42.75" customHeight="1">
      <c r="A8" s="81" t="s">
        <v>34</v>
      </c>
      <c r="B8" s="82" t="s">
        <v>683</v>
      </c>
      <c r="C8" s="82" t="s">
        <v>692</v>
      </c>
      <c r="D8" s="82" t="s">
        <v>693</v>
      </c>
      <c r="E8" s="82" t="s">
        <v>694</v>
      </c>
      <c r="F8" s="133" t="s">
        <v>695</v>
      </c>
    </row>
    <row r="9" spans="1:7" hidden="1">
      <c r="A9" s="96" t="s">
        <v>696</v>
      </c>
      <c r="B9" s="97" t="s">
        <v>664</v>
      </c>
      <c r="C9" s="113"/>
      <c r="D9" s="113"/>
      <c r="E9" s="113"/>
      <c r="F9" s="134"/>
    </row>
    <row r="10" spans="1:7" hidden="1">
      <c r="A10" s="96" t="s">
        <v>697</v>
      </c>
      <c r="B10" s="97" t="s">
        <v>87</v>
      </c>
      <c r="C10" s="113"/>
      <c r="D10" s="113"/>
      <c r="E10" s="113"/>
      <c r="F10" s="134"/>
    </row>
    <row r="11" spans="1:7" hidden="1">
      <c r="A11" s="96" t="s">
        <v>698</v>
      </c>
      <c r="B11" s="97" t="s">
        <v>88</v>
      </c>
      <c r="C11" s="113"/>
      <c r="D11" s="113"/>
      <c r="E11" s="113"/>
      <c r="F11" s="134"/>
    </row>
    <row r="12" spans="1:7">
      <c r="A12" s="96" t="s">
        <v>698</v>
      </c>
      <c r="B12" s="97" t="s">
        <v>88</v>
      </c>
      <c r="C12" s="113"/>
      <c r="D12" s="113">
        <v>4294730</v>
      </c>
      <c r="E12" s="113"/>
      <c r="F12" s="134">
        <v>4294730</v>
      </c>
    </row>
    <row r="13" spans="1:7" ht="24">
      <c r="A13" s="96" t="s">
        <v>699</v>
      </c>
      <c r="B13" s="97" t="s">
        <v>89</v>
      </c>
      <c r="C13" s="113">
        <v>2054246774</v>
      </c>
      <c r="D13" s="113">
        <v>103296237</v>
      </c>
      <c r="E13" s="113">
        <v>1223252</v>
      </c>
      <c r="F13" s="134">
        <f>C13+D13-E13</f>
        <v>2156319759</v>
      </c>
      <c r="G13" s="103"/>
    </row>
    <row r="14" spans="1:7" ht="24">
      <c r="A14" s="96" t="s">
        <v>700</v>
      </c>
      <c r="B14" s="97" t="s">
        <v>90</v>
      </c>
      <c r="C14" s="113">
        <v>109041874</v>
      </c>
      <c r="D14" s="113"/>
      <c r="E14" s="113">
        <v>6402492</v>
      </c>
      <c r="F14" s="134">
        <v>102639382</v>
      </c>
      <c r="G14" s="103"/>
    </row>
    <row r="15" spans="1:7" ht="24">
      <c r="A15" s="96" t="s">
        <v>701</v>
      </c>
      <c r="B15" s="97" t="s">
        <v>702</v>
      </c>
      <c r="C15" s="113">
        <v>1103802</v>
      </c>
      <c r="D15" s="113"/>
      <c r="E15" s="113"/>
      <c r="F15" s="134">
        <f>C15+D15-E15</f>
        <v>1103802</v>
      </c>
      <c r="G15" s="103"/>
    </row>
    <row r="16" spans="1:7">
      <c r="A16" s="96" t="s">
        <v>703</v>
      </c>
      <c r="B16" s="97" t="s">
        <v>91</v>
      </c>
      <c r="C16" s="113">
        <v>13504797</v>
      </c>
      <c r="D16" s="113">
        <v>1</v>
      </c>
      <c r="E16" s="113"/>
      <c r="F16" s="134">
        <f>C16+D16-E16</f>
        <v>13504798</v>
      </c>
      <c r="G16" s="103"/>
    </row>
    <row r="17" spans="1:7" ht="24" hidden="1">
      <c r="A17" s="96" t="s">
        <v>704</v>
      </c>
      <c r="B17" s="97" t="s">
        <v>92</v>
      </c>
      <c r="C17" s="113"/>
      <c r="D17" s="113"/>
      <c r="E17" s="113"/>
      <c r="F17" s="134">
        <f t="shared" ref="F17:F29" si="0">C17+D17-E17</f>
        <v>0</v>
      </c>
      <c r="G17" s="103"/>
    </row>
    <row r="18" spans="1:7" hidden="1">
      <c r="A18" s="96" t="s">
        <v>705</v>
      </c>
      <c r="B18" s="97" t="s">
        <v>93</v>
      </c>
      <c r="C18" s="113"/>
      <c r="D18" s="113"/>
      <c r="E18" s="113"/>
      <c r="F18" s="134">
        <f t="shared" si="0"/>
        <v>0</v>
      </c>
      <c r="G18" s="103"/>
    </row>
    <row r="19" spans="1:7" hidden="1">
      <c r="A19" s="96" t="s">
        <v>706</v>
      </c>
      <c r="B19" s="97" t="s">
        <v>94</v>
      </c>
      <c r="C19" s="113"/>
      <c r="D19" s="113"/>
      <c r="E19" s="113"/>
      <c r="F19" s="134">
        <f t="shared" si="0"/>
        <v>0</v>
      </c>
      <c r="G19" s="103"/>
    </row>
    <row r="20" spans="1:7" hidden="1">
      <c r="A20" s="96" t="s">
        <v>707</v>
      </c>
      <c r="B20" s="108">
        <v>10</v>
      </c>
      <c r="C20" s="113"/>
      <c r="D20" s="113"/>
      <c r="E20" s="113"/>
      <c r="F20" s="134">
        <f t="shared" si="0"/>
        <v>0</v>
      </c>
      <c r="G20" s="103"/>
    </row>
    <row r="21" spans="1:7" ht="24" hidden="1">
      <c r="A21" s="96" t="s">
        <v>708</v>
      </c>
      <c r="B21" s="108">
        <v>11</v>
      </c>
      <c r="C21" s="113"/>
      <c r="D21" s="113"/>
      <c r="E21" s="113"/>
      <c r="F21" s="134">
        <f t="shared" si="0"/>
        <v>0</v>
      </c>
      <c r="G21" s="103"/>
    </row>
    <row r="22" spans="1:7" hidden="1">
      <c r="A22" s="96" t="s">
        <v>709</v>
      </c>
      <c r="B22" s="108">
        <v>12</v>
      </c>
      <c r="C22" s="113"/>
      <c r="D22" s="113"/>
      <c r="E22" s="113"/>
      <c r="F22" s="134">
        <f t="shared" si="0"/>
        <v>0</v>
      </c>
      <c r="G22" s="103"/>
    </row>
    <row r="23" spans="1:7" ht="24" hidden="1">
      <c r="A23" s="96" t="s">
        <v>710</v>
      </c>
      <c r="B23" s="108">
        <v>13</v>
      </c>
      <c r="C23" s="113"/>
      <c r="D23" s="113"/>
      <c r="E23" s="113"/>
      <c r="F23" s="134">
        <f t="shared" si="0"/>
        <v>0</v>
      </c>
      <c r="G23" s="103"/>
    </row>
    <row r="24" spans="1:7" hidden="1">
      <c r="A24" s="96" t="s">
        <v>711</v>
      </c>
      <c r="B24" s="108">
        <v>14</v>
      </c>
      <c r="C24" s="113"/>
      <c r="D24" s="113"/>
      <c r="E24" s="113"/>
      <c r="F24" s="134">
        <f t="shared" si="0"/>
        <v>0</v>
      </c>
      <c r="G24" s="103"/>
    </row>
    <row r="25" spans="1:7" hidden="1">
      <c r="A25" s="96" t="s">
        <v>712</v>
      </c>
      <c r="B25" s="108">
        <v>15</v>
      </c>
      <c r="C25" s="113"/>
      <c r="D25" s="113"/>
      <c r="E25" s="113"/>
      <c r="F25" s="134">
        <f t="shared" si="0"/>
        <v>0</v>
      </c>
      <c r="G25" s="103"/>
    </row>
    <row r="26" spans="1:7" hidden="1">
      <c r="A26" s="96" t="s">
        <v>713</v>
      </c>
      <c r="B26" s="108">
        <v>16</v>
      </c>
      <c r="C26" s="113"/>
      <c r="D26" s="113"/>
      <c r="E26" s="113"/>
      <c r="F26" s="134">
        <f t="shared" si="0"/>
        <v>0</v>
      </c>
      <c r="G26" s="103"/>
    </row>
    <row r="27" spans="1:7">
      <c r="A27" s="96" t="s">
        <v>714</v>
      </c>
      <c r="B27" s="108">
        <v>17</v>
      </c>
      <c r="C27" s="113">
        <v>131535995</v>
      </c>
      <c r="D27" s="113">
        <v>188001649</v>
      </c>
      <c r="E27" s="113">
        <v>117782390</v>
      </c>
      <c r="F27" s="134">
        <v>201755254</v>
      </c>
      <c r="G27" s="103"/>
    </row>
    <row r="28" spans="1:7">
      <c r="A28" s="96" t="s">
        <v>715</v>
      </c>
      <c r="B28" s="108">
        <v>18</v>
      </c>
      <c r="C28" s="113"/>
      <c r="D28" s="113"/>
      <c r="E28" s="113"/>
      <c r="F28" s="134"/>
      <c r="G28" s="103"/>
    </row>
    <row r="29" spans="1:7">
      <c r="A29" s="96" t="s">
        <v>716</v>
      </c>
      <c r="B29" s="108">
        <v>19</v>
      </c>
      <c r="C29" s="113">
        <v>67336076</v>
      </c>
      <c r="D29" s="113">
        <v>259042189</v>
      </c>
      <c r="E29" s="113">
        <v>290733784</v>
      </c>
      <c r="F29" s="134">
        <f t="shared" si="0"/>
        <v>35644481</v>
      </c>
      <c r="G29" s="103"/>
    </row>
    <row r="30" spans="1:7">
      <c r="A30" s="96" t="s">
        <v>717</v>
      </c>
      <c r="B30" s="108">
        <v>20</v>
      </c>
      <c r="C30" s="113">
        <v>0</v>
      </c>
      <c r="D30" s="113"/>
      <c r="E30" s="113">
        <v>0</v>
      </c>
      <c r="F30" s="134">
        <v>0</v>
      </c>
      <c r="G30" s="103"/>
    </row>
    <row r="31" spans="1:7" ht="13.5" thickBot="1">
      <c r="A31" s="120" t="s">
        <v>718</v>
      </c>
      <c r="B31" s="121">
        <v>21</v>
      </c>
      <c r="C31" s="122">
        <f>SUM(C13+C14+C15+C16+C27-C28+C29-C30)</f>
        <v>2376769318</v>
      </c>
      <c r="D31" s="122">
        <v>554634806</v>
      </c>
      <c r="E31" s="122">
        <f>SUM(E13+E14+E15+E16+E27-E28+E29-E30)</f>
        <v>416141918</v>
      </c>
      <c r="F31" s="135">
        <v>2515262206</v>
      </c>
      <c r="G31" s="103"/>
    </row>
    <row r="32" spans="1:7" s="2" customFormat="1">
      <c r="A32" s="132"/>
      <c r="B32" s="132"/>
      <c r="C32" s="132"/>
      <c r="D32" s="132"/>
      <c r="E32" s="132"/>
      <c r="F32" s="132"/>
    </row>
    <row r="33" spans="1:11">
      <c r="A33" s="408"/>
      <c r="B33" s="408"/>
      <c r="C33" s="408"/>
      <c r="D33" s="408"/>
      <c r="E33" s="408"/>
    </row>
    <row r="34" spans="1:11">
      <c r="A34" s="408"/>
      <c r="B34" s="408"/>
      <c r="C34" s="408"/>
      <c r="D34" s="408"/>
      <c r="E34" s="408"/>
    </row>
    <row r="35" spans="1:11" ht="12.75" customHeight="1">
      <c r="A35" s="408"/>
      <c r="B35" s="408"/>
      <c r="C35" s="408"/>
      <c r="D35" s="408"/>
      <c r="E35" s="408"/>
    </row>
    <row r="36" spans="1:11" ht="12.75" customHeight="1">
      <c r="A36" s="233" t="s">
        <v>1900</v>
      </c>
      <c r="B36" s="406" t="s">
        <v>1624</v>
      </c>
      <c r="C36" s="406"/>
      <c r="D36" s="406"/>
      <c r="E36" s="406"/>
      <c r="F36" s="359"/>
      <c r="G36" s="359"/>
      <c r="H36" s="359"/>
      <c r="I36" s="359"/>
      <c r="J36" s="359"/>
      <c r="K36" s="359"/>
    </row>
    <row r="37" spans="1:11">
      <c r="A37" s="132" t="s">
        <v>1902</v>
      </c>
      <c r="B37" s="406" t="s">
        <v>1625</v>
      </c>
      <c r="C37" s="406"/>
      <c r="D37" s="406"/>
      <c r="E37" s="230"/>
      <c r="F37" s="230"/>
      <c r="G37" s="230"/>
      <c r="H37" s="230"/>
      <c r="I37" s="230"/>
      <c r="J37" s="230"/>
      <c r="K37" s="230"/>
    </row>
    <row r="38" spans="1:11">
      <c r="A38" s="132" t="s">
        <v>1901</v>
      </c>
      <c r="B38" s="232" t="s">
        <v>184</v>
      </c>
      <c r="C38" s="232"/>
      <c r="D38" s="232"/>
      <c r="E38" s="232"/>
      <c r="F38" s="232"/>
      <c r="G38" s="232"/>
      <c r="H38" s="232"/>
      <c r="I38" s="232"/>
      <c r="J38" s="232"/>
      <c r="K38" s="232"/>
    </row>
    <row r="39" spans="1:11">
      <c r="A39" s="132"/>
      <c r="B39" s="132"/>
      <c r="C39" s="132"/>
      <c r="D39" s="132"/>
      <c r="E39" s="132"/>
    </row>
    <row r="40" spans="1:11">
      <c r="A40" s="132"/>
      <c r="B40" s="132"/>
      <c r="C40" s="132"/>
      <c r="D40" s="132"/>
      <c r="E40" s="132"/>
    </row>
  </sheetData>
  <mergeCells count="6">
    <mergeCell ref="A33:B34"/>
    <mergeCell ref="C33:E34"/>
    <mergeCell ref="A35:B35"/>
    <mergeCell ref="C35:E35"/>
    <mergeCell ref="B37:D37"/>
    <mergeCell ref="B36:E36"/>
  </mergeCells>
  <pageMargins left="0.75" right="0.75" top="1" bottom="1" header="0.5" footer="0.5"/>
  <pageSetup paperSize="9" orientation="landscape" r:id="rId1"/>
  <headerFooter alignWithMargins="0"/>
  <legacyDrawing r:id="rId2"/>
</worksheet>
</file>

<file path=xl/worksheets/sheet6.xml><?xml version="1.0" encoding="utf-8"?>
<worksheet xmlns="http://schemas.openxmlformats.org/spreadsheetml/2006/main" xmlns:r="http://schemas.openxmlformats.org/officeDocument/2006/relationships">
  <sheetPr>
    <tabColor rgb="FF00B050"/>
  </sheetPr>
  <dimension ref="A1:P31"/>
  <sheetViews>
    <sheetView workbookViewId="0">
      <selection activeCell="G31" sqref="G31"/>
    </sheetView>
  </sheetViews>
  <sheetFormatPr defaultRowHeight="12.75"/>
  <cols>
    <col min="1" max="1" width="30.28515625" style="79" customWidth="1"/>
    <col min="2" max="2" width="6.7109375" style="79" customWidth="1"/>
    <col min="3" max="3" width="6.42578125" style="79" customWidth="1"/>
    <col min="4" max="4" width="7.140625" style="79" customWidth="1"/>
    <col min="5" max="5" width="11.140625" style="79" customWidth="1"/>
    <col min="6" max="6" width="14" style="79" customWidth="1"/>
    <col min="7" max="7" width="12.5703125" style="79" customWidth="1"/>
    <col min="8" max="8" width="10.85546875" style="79" customWidth="1"/>
    <col min="9" max="9" width="10.140625" style="79" customWidth="1"/>
    <col min="10" max="10" width="11.85546875" style="79" customWidth="1"/>
    <col min="11" max="11" width="9.7109375" style="79" customWidth="1"/>
    <col min="13" max="13" width="12.7109375" customWidth="1"/>
  </cols>
  <sheetData>
    <row r="1" spans="1:13" ht="12.75" customHeight="1">
      <c r="A1" s="125" t="s">
        <v>81</v>
      </c>
      <c r="B1" s="125"/>
      <c r="C1" s="125"/>
      <c r="D1" s="125"/>
      <c r="E1" s="125"/>
      <c r="F1" s="125"/>
      <c r="G1" s="125"/>
      <c r="H1" s="125"/>
      <c r="I1" s="125"/>
      <c r="J1" s="41" t="s">
        <v>719</v>
      </c>
    </row>
    <row r="3" spans="1:13" s="40" customFormat="1">
      <c r="A3" s="415" t="s">
        <v>720</v>
      </c>
      <c r="B3" s="415"/>
      <c r="C3" s="415"/>
      <c r="D3" s="415"/>
      <c r="E3" s="415"/>
      <c r="F3" s="415"/>
      <c r="G3" s="415"/>
      <c r="H3" s="415"/>
      <c r="I3" s="415"/>
      <c r="J3" s="415"/>
      <c r="K3" s="415"/>
    </row>
    <row r="4" spans="1:13" s="40" customFormat="1">
      <c r="A4" s="415" t="s">
        <v>1906</v>
      </c>
      <c r="B4" s="415"/>
      <c r="C4" s="415"/>
      <c r="D4" s="415"/>
      <c r="E4" s="415"/>
      <c r="F4" s="415"/>
      <c r="G4" s="415"/>
      <c r="H4" s="415"/>
      <c r="I4" s="415"/>
      <c r="J4" s="415"/>
      <c r="K4" s="415"/>
    </row>
    <row r="5" spans="1:13" s="40" customFormat="1" hidden="1">
      <c r="A5" s="3"/>
      <c r="B5" s="3"/>
      <c r="C5" s="3"/>
      <c r="D5" s="3"/>
      <c r="E5" s="3"/>
      <c r="F5" s="3"/>
      <c r="G5" s="3"/>
      <c r="H5" s="3"/>
      <c r="I5" s="3"/>
      <c r="J5" s="3"/>
      <c r="K5" s="3"/>
    </row>
    <row r="6" spans="1:13" s="40" customFormat="1" ht="13.5" thickBot="1">
      <c r="A6" s="3"/>
      <c r="B6" s="3"/>
      <c r="C6" s="3"/>
      <c r="D6" s="3"/>
      <c r="E6" s="3"/>
      <c r="F6" s="3"/>
      <c r="G6" s="3"/>
      <c r="H6" s="3"/>
      <c r="I6" s="3"/>
      <c r="J6" s="3"/>
      <c r="K6" s="3" t="s">
        <v>98</v>
      </c>
    </row>
    <row r="7" spans="1:13" s="2" customFormat="1" ht="36" customHeight="1">
      <c r="A7" s="416" t="s">
        <v>40</v>
      </c>
      <c r="B7" s="418" t="s">
        <v>721</v>
      </c>
      <c r="C7" s="420" t="s">
        <v>1917</v>
      </c>
      <c r="D7" s="420"/>
      <c r="E7" s="418" t="s">
        <v>722</v>
      </c>
      <c r="F7" s="412" t="s">
        <v>723</v>
      </c>
      <c r="G7" s="413"/>
      <c r="H7" s="413"/>
      <c r="I7" s="413"/>
      <c r="J7" s="413"/>
      <c r="K7" s="414"/>
    </row>
    <row r="8" spans="1:13" s="2" customFormat="1" ht="54.75" customHeight="1">
      <c r="A8" s="417"/>
      <c r="B8" s="419"/>
      <c r="C8" s="88" t="s">
        <v>724</v>
      </c>
      <c r="D8" s="88" t="s">
        <v>725</v>
      </c>
      <c r="E8" s="419"/>
      <c r="F8" s="136" t="s">
        <v>726</v>
      </c>
      <c r="G8" s="136" t="s">
        <v>727</v>
      </c>
      <c r="H8" s="136" t="s">
        <v>728</v>
      </c>
      <c r="I8" s="136" t="s">
        <v>729</v>
      </c>
      <c r="J8" s="137" t="s">
        <v>730</v>
      </c>
      <c r="K8" s="138" t="s">
        <v>731</v>
      </c>
    </row>
    <row r="9" spans="1:13" s="131" customFormat="1" ht="18" customHeight="1">
      <c r="A9" s="139" t="s">
        <v>101</v>
      </c>
      <c r="B9" s="88" t="s">
        <v>102</v>
      </c>
      <c r="C9" s="88">
        <v>1</v>
      </c>
      <c r="D9" s="88">
        <v>2</v>
      </c>
      <c r="E9" s="88">
        <v>3</v>
      </c>
      <c r="F9" s="137" t="s">
        <v>732</v>
      </c>
      <c r="G9" s="137">
        <v>5</v>
      </c>
      <c r="H9" s="137">
        <v>6</v>
      </c>
      <c r="I9" s="137">
        <v>7</v>
      </c>
      <c r="J9" s="137">
        <v>8</v>
      </c>
      <c r="K9" s="140">
        <v>9</v>
      </c>
    </row>
    <row r="10" spans="1:13" hidden="1">
      <c r="A10" s="96" t="s">
        <v>733</v>
      </c>
      <c r="B10" s="97" t="s">
        <v>664</v>
      </c>
      <c r="C10" s="141"/>
      <c r="D10" s="113"/>
      <c r="E10" s="113"/>
      <c r="F10" s="110">
        <f>SUM(G10+H10+I10+J10+K10)</f>
        <v>0</v>
      </c>
      <c r="G10" s="113"/>
      <c r="H10" s="113"/>
      <c r="I10" s="113"/>
      <c r="J10" s="113"/>
      <c r="K10" s="95"/>
      <c r="L10" s="103"/>
      <c r="M10" s="103"/>
    </row>
    <row r="11" spans="1:13">
      <c r="A11" s="96" t="s">
        <v>734</v>
      </c>
      <c r="B11" s="97" t="s">
        <v>87</v>
      </c>
      <c r="C11" s="141"/>
      <c r="D11" s="113"/>
      <c r="E11" s="113">
        <v>167535</v>
      </c>
      <c r="F11" s="110"/>
      <c r="G11" s="113"/>
      <c r="H11" s="113"/>
      <c r="I11" s="113"/>
      <c r="J11" s="113"/>
      <c r="K11" s="95"/>
      <c r="L11" s="103"/>
      <c r="M11" s="103"/>
    </row>
    <row r="12" spans="1:13" ht="36">
      <c r="A12" s="96" t="s">
        <v>735</v>
      </c>
      <c r="B12" s="97" t="s">
        <v>88</v>
      </c>
      <c r="C12" s="141"/>
      <c r="D12" s="113"/>
      <c r="E12" s="113">
        <v>14451</v>
      </c>
      <c r="F12" s="110">
        <v>20457</v>
      </c>
      <c r="G12" s="113"/>
      <c r="H12" s="113">
        <v>7169</v>
      </c>
      <c r="I12" s="113">
        <v>11893</v>
      </c>
      <c r="J12" s="113"/>
      <c r="K12" s="95">
        <v>1395</v>
      </c>
      <c r="L12" s="103"/>
      <c r="M12" s="103"/>
    </row>
    <row r="13" spans="1:13">
      <c r="A13" s="96" t="s">
        <v>736</v>
      </c>
      <c r="B13" s="97" t="s">
        <v>89</v>
      </c>
      <c r="C13" s="141"/>
      <c r="D13" s="113"/>
      <c r="E13" s="113">
        <v>14377665</v>
      </c>
      <c r="F13" s="110">
        <f t="shared" ref="F13:F26" si="0">SUM(G13+H13+I13+J13+K13)</f>
        <v>1821754</v>
      </c>
      <c r="G13" s="113"/>
      <c r="H13" s="113">
        <v>1762254</v>
      </c>
      <c r="I13" s="113">
        <v>59500</v>
      </c>
      <c r="J13" s="113"/>
      <c r="K13" s="95"/>
      <c r="L13" s="103"/>
      <c r="M13" s="103"/>
    </row>
    <row r="14" spans="1:13">
      <c r="A14" s="104" t="s">
        <v>737</v>
      </c>
      <c r="B14" s="105" t="s">
        <v>90</v>
      </c>
      <c r="C14" s="142"/>
      <c r="D14" s="110"/>
      <c r="E14" s="110">
        <f>E11+E12+E13</f>
        <v>14559651</v>
      </c>
      <c r="F14" s="110">
        <f>SUM(G14+H14+I14+J14+K14)</f>
        <v>1842211</v>
      </c>
      <c r="G14" s="110">
        <f>G11+G12+G13</f>
        <v>0</v>
      </c>
      <c r="H14" s="110">
        <f>H11+H12+H13</f>
        <v>1769423</v>
      </c>
      <c r="I14" s="110">
        <f>I11+I12+I13</f>
        <v>71393</v>
      </c>
      <c r="J14" s="110"/>
      <c r="K14" s="111">
        <f>K11+K12+K13</f>
        <v>1395</v>
      </c>
      <c r="L14" s="103"/>
      <c r="M14" s="103"/>
    </row>
    <row r="15" spans="1:13">
      <c r="A15" s="96" t="s">
        <v>738</v>
      </c>
      <c r="B15" s="97" t="s">
        <v>91</v>
      </c>
      <c r="C15" s="141"/>
      <c r="D15" s="113"/>
      <c r="E15" s="99"/>
      <c r="F15" s="110">
        <f t="shared" si="0"/>
        <v>0</v>
      </c>
      <c r="G15" s="113"/>
      <c r="H15" s="113"/>
      <c r="I15" s="113"/>
      <c r="J15" s="113"/>
      <c r="K15" s="95"/>
      <c r="L15" s="103"/>
      <c r="M15" s="103"/>
    </row>
    <row r="16" spans="1:13">
      <c r="A16" s="96" t="s">
        <v>739</v>
      </c>
      <c r="B16" s="97" t="s">
        <v>92</v>
      </c>
      <c r="C16" s="141"/>
      <c r="D16" s="113"/>
      <c r="E16" s="99">
        <v>289176</v>
      </c>
      <c r="F16" s="110"/>
      <c r="G16" s="113"/>
      <c r="H16" s="113"/>
      <c r="I16" s="113"/>
      <c r="J16" s="113"/>
      <c r="K16" s="95"/>
      <c r="L16" s="103"/>
      <c r="M16" s="103"/>
    </row>
    <row r="17" spans="1:16">
      <c r="A17" s="96" t="s">
        <v>740</v>
      </c>
      <c r="B17" s="97" t="s">
        <v>93</v>
      </c>
      <c r="C17" s="141"/>
      <c r="D17" s="113"/>
      <c r="E17" s="98">
        <v>85336776</v>
      </c>
      <c r="F17" s="110">
        <v>20619047</v>
      </c>
      <c r="G17" s="110"/>
      <c r="H17" s="110"/>
      <c r="I17" s="110">
        <v>20619047</v>
      </c>
      <c r="J17" s="110"/>
      <c r="K17" s="111"/>
      <c r="L17" s="103"/>
      <c r="M17" s="103"/>
    </row>
    <row r="18" spans="1:16" ht="36">
      <c r="A18" s="96" t="s">
        <v>741</v>
      </c>
      <c r="B18" s="97" t="s">
        <v>94</v>
      </c>
      <c r="C18" s="141"/>
      <c r="D18" s="113"/>
      <c r="E18" s="98">
        <v>255394</v>
      </c>
      <c r="F18" s="110">
        <f t="shared" si="0"/>
        <v>0</v>
      </c>
      <c r="G18" s="110"/>
      <c r="H18" s="110"/>
      <c r="I18" s="110"/>
      <c r="J18" s="110"/>
      <c r="K18" s="143"/>
      <c r="L18" s="103"/>
      <c r="M18" s="103"/>
    </row>
    <row r="19" spans="1:16" ht="24">
      <c r="A19" s="96" t="s">
        <v>742</v>
      </c>
      <c r="B19" s="97" t="s">
        <v>743</v>
      </c>
      <c r="C19" s="141"/>
      <c r="D19" s="113"/>
      <c r="E19" s="99">
        <v>85081382</v>
      </c>
      <c r="F19" s="110">
        <v>20619047</v>
      </c>
      <c r="G19" s="113"/>
      <c r="H19" s="113"/>
      <c r="I19" s="113">
        <v>20619047</v>
      </c>
      <c r="J19" s="113"/>
      <c r="K19" s="95"/>
      <c r="L19" s="103"/>
      <c r="M19" s="103"/>
    </row>
    <row r="20" spans="1:16" hidden="1">
      <c r="A20" s="96" t="s">
        <v>744</v>
      </c>
      <c r="B20" s="108">
        <v>10</v>
      </c>
      <c r="C20" s="141"/>
      <c r="D20" s="113"/>
      <c r="E20" s="99"/>
      <c r="F20" s="110">
        <f t="shared" si="0"/>
        <v>0</v>
      </c>
      <c r="G20" s="113"/>
      <c r="H20" s="113"/>
      <c r="I20" s="113"/>
      <c r="J20" s="113"/>
      <c r="K20" s="95"/>
      <c r="L20" s="103"/>
      <c r="M20" s="103"/>
    </row>
    <row r="21" spans="1:16" hidden="1">
      <c r="A21" s="96" t="s">
        <v>745</v>
      </c>
      <c r="B21" s="108">
        <v>11</v>
      </c>
      <c r="C21" s="141"/>
      <c r="D21" s="113"/>
      <c r="E21" s="99"/>
      <c r="F21" s="110">
        <f t="shared" si="0"/>
        <v>0</v>
      </c>
      <c r="G21" s="113"/>
      <c r="H21" s="113"/>
      <c r="I21" s="113"/>
      <c r="J21" s="113"/>
      <c r="K21" s="95"/>
      <c r="L21" s="103"/>
      <c r="M21" s="103"/>
    </row>
    <row r="22" spans="1:16">
      <c r="A22" s="96" t="s">
        <v>1903</v>
      </c>
      <c r="B22" s="108" t="s">
        <v>1904</v>
      </c>
      <c r="C22" s="141"/>
      <c r="D22" s="113"/>
      <c r="E22" s="99">
        <v>14607328</v>
      </c>
      <c r="F22" s="110">
        <v>20619047</v>
      </c>
      <c r="G22" s="113">
        <v>20619047</v>
      </c>
      <c r="H22" s="113"/>
      <c r="I22" s="113"/>
      <c r="J22" s="113"/>
      <c r="K22" s="95"/>
      <c r="L22" s="103"/>
      <c r="M22" s="103"/>
    </row>
    <row r="23" spans="1:16" ht="36">
      <c r="A23" s="96" t="s">
        <v>746</v>
      </c>
      <c r="B23" s="108">
        <v>17</v>
      </c>
      <c r="C23" s="141"/>
      <c r="D23" s="113"/>
      <c r="E23" s="99">
        <v>44957910</v>
      </c>
      <c r="F23" s="110">
        <v>5013210</v>
      </c>
      <c r="G23" s="113"/>
      <c r="H23" s="113">
        <v>3949433</v>
      </c>
      <c r="I23" s="113">
        <v>667970</v>
      </c>
      <c r="J23" s="113">
        <v>135138</v>
      </c>
      <c r="K23" s="95">
        <v>260669</v>
      </c>
      <c r="L23" s="103"/>
      <c r="M23" s="103"/>
    </row>
    <row r="24" spans="1:16" ht="48">
      <c r="A24" s="96" t="s">
        <v>747</v>
      </c>
      <c r="B24" s="144">
        <v>18</v>
      </c>
      <c r="C24" s="141"/>
      <c r="D24" s="113"/>
      <c r="E24" s="99">
        <v>29861762</v>
      </c>
      <c r="F24" s="110">
        <v>5711078</v>
      </c>
      <c r="G24" s="113"/>
      <c r="H24" s="113">
        <v>5271185</v>
      </c>
      <c r="I24" s="113">
        <v>415347</v>
      </c>
      <c r="J24" s="113">
        <v>24545</v>
      </c>
      <c r="K24" s="95">
        <v>1</v>
      </c>
      <c r="L24" s="103"/>
      <c r="M24" s="103"/>
    </row>
    <row r="25" spans="1:16">
      <c r="A25" s="104" t="s">
        <v>748</v>
      </c>
      <c r="B25" s="109">
        <v>19</v>
      </c>
      <c r="C25" s="142"/>
      <c r="D25" s="110"/>
      <c r="E25" s="98">
        <f>E16+E17+E23+E24</f>
        <v>160445624</v>
      </c>
      <c r="F25" s="110">
        <f t="shared" si="0"/>
        <v>31343335</v>
      </c>
      <c r="G25" s="110">
        <f>G16+G19+G23+G24</f>
        <v>0</v>
      </c>
      <c r="H25" s="110">
        <f>H16+H19+H23+H24</f>
        <v>9220618</v>
      </c>
      <c r="I25" s="110">
        <f>I16+I19+I23+I24</f>
        <v>21702364</v>
      </c>
      <c r="J25" s="110">
        <f>J16+J19+J23+J24</f>
        <v>159683</v>
      </c>
      <c r="K25" s="111">
        <f>K16+K17+K23+K24</f>
        <v>260670</v>
      </c>
      <c r="L25" s="103"/>
      <c r="M25" s="103"/>
    </row>
    <row r="26" spans="1:16" ht="13.5" thickBot="1">
      <c r="A26" s="120" t="s">
        <v>749</v>
      </c>
      <c r="B26" s="121">
        <v>20</v>
      </c>
      <c r="C26" s="145"/>
      <c r="D26" s="122"/>
      <c r="E26" s="146">
        <f>E14+E25</f>
        <v>175005275</v>
      </c>
      <c r="F26" s="122">
        <f t="shared" si="0"/>
        <v>33185546</v>
      </c>
      <c r="G26" s="122">
        <f>G14+G25</f>
        <v>0</v>
      </c>
      <c r="H26" s="122">
        <f>H14+H25</f>
        <v>10990041</v>
      </c>
      <c r="I26" s="122">
        <f>I14+I25</f>
        <v>21773757</v>
      </c>
      <c r="J26" s="122">
        <f>J14+J25</f>
        <v>159683</v>
      </c>
      <c r="K26" s="123">
        <f>K14+K25</f>
        <v>262065</v>
      </c>
      <c r="L26" s="103"/>
      <c r="M26" s="103"/>
    </row>
    <row r="29" spans="1:16" ht="12.75" customHeight="1">
      <c r="A29" s="233" t="s">
        <v>1900</v>
      </c>
      <c r="B29" s="233"/>
      <c r="C29" s="408"/>
      <c r="D29" s="408"/>
      <c r="E29" s="408"/>
      <c r="G29" s="406" t="s">
        <v>1624</v>
      </c>
      <c r="H29" s="406"/>
      <c r="I29" s="406"/>
      <c r="J29" s="406"/>
      <c r="K29" s="359"/>
      <c r="L29" s="359"/>
      <c r="M29" s="359"/>
      <c r="N29" s="359"/>
      <c r="O29" s="359"/>
      <c r="P29" s="359"/>
    </row>
    <row r="30" spans="1:16">
      <c r="A30" s="132" t="s">
        <v>1902</v>
      </c>
      <c r="B30" s="132"/>
      <c r="C30" s="408"/>
      <c r="D30" s="408"/>
      <c r="E30" s="408"/>
      <c r="G30" s="406" t="s">
        <v>1625</v>
      </c>
      <c r="H30" s="406"/>
      <c r="I30" s="406"/>
      <c r="J30" s="230"/>
      <c r="K30" s="230"/>
      <c r="L30" s="230"/>
      <c r="M30" s="230"/>
      <c r="N30" s="230"/>
      <c r="O30" s="230"/>
      <c r="P30" s="230"/>
    </row>
    <row r="31" spans="1:16" ht="12.75" customHeight="1">
      <c r="A31" s="132" t="s">
        <v>1901</v>
      </c>
      <c r="B31" s="132"/>
      <c r="C31" s="408"/>
      <c r="D31" s="408"/>
      <c r="E31" s="408"/>
      <c r="G31" s="232" t="s">
        <v>184</v>
      </c>
      <c r="H31" s="232"/>
      <c r="I31" s="232"/>
      <c r="J31" s="232"/>
      <c r="K31" s="232"/>
      <c r="L31" s="232"/>
      <c r="M31" s="232"/>
      <c r="N31" s="232"/>
      <c r="O31" s="232"/>
      <c r="P31" s="232"/>
    </row>
  </sheetData>
  <mergeCells count="11">
    <mergeCell ref="E7:E8"/>
    <mergeCell ref="G29:J29"/>
    <mergeCell ref="F7:K7"/>
    <mergeCell ref="C29:E30"/>
    <mergeCell ref="A3:K3"/>
    <mergeCell ref="A4:K4"/>
    <mergeCell ref="C31:E31"/>
    <mergeCell ref="G30:I30"/>
    <mergeCell ref="A7:A8"/>
    <mergeCell ref="B7:B8"/>
    <mergeCell ref="C7:D7"/>
  </mergeCells>
  <pageMargins left="0.75" right="0.75" top="0.21" bottom="0.17" header="0.17" footer="0.25"/>
  <pageSetup paperSize="9" orientation="landscape" r:id="rId1"/>
  <headerFooter alignWithMargins="0"/>
  <legacyDrawing r:id="rId2"/>
</worksheet>
</file>

<file path=xl/worksheets/sheet7.xml><?xml version="1.0" encoding="utf-8"?>
<worksheet xmlns="http://schemas.openxmlformats.org/spreadsheetml/2006/main" xmlns:r="http://schemas.openxmlformats.org/officeDocument/2006/relationships">
  <sheetPr>
    <tabColor rgb="FF00B050"/>
    <pageSetUpPr fitToPage="1"/>
  </sheetPr>
  <dimension ref="A1:T33"/>
  <sheetViews>
    <sheetView workbookViewId="0">
      <selection activeCell="J31" sqref="J31"/>
    </sheetView>
  </sheetViews>
  <sheetFormatPr defaultColWidth="10.42578125" defaultRowHeight="11.25"/>
  <cols>
    <col min="1" max="1" width="15.140625" style="147" customWidth="1"/>
    <col min="2" max="2" width="3.5703125" style="147" customWidth="1"/>
    <col min="3" max="3" width="8.5703125" style="147" customWidth="1"/>
    <col min="4" max="4" width="9.140625" style="147" customWidth="1"/>
    <col min="5" max="5" width="7.5703125" style="147" customWidth="1"/>
    <col min="6" max="6" width="8.5703125" style="147" customWidth="1"/>
    <col min="7" max="7" width="12.5703125" style="147" customWidth="1"/>
    <col min="8" max="8" width="13.28515625" style="147" customWidth="1"/>
    <col min="9" max="9" width="8.85546875" style="147" customWidth="1"/>
    <col min="10" max="10" width="10.85546875" style="147" customWidth="1"/>
    <col min="11" max="11" width="9.85546875" style="147" customWidth="1"/>
    <col min="12" max="12" width="9.28515625" style="147" customWidth="1"/>
    <col min="13" max="13" width="8.5703125" style="147" customWidth="1"/>
    <col min="14" max="14" width="10.7109375" style="147" customWidth="1"/>
    <col min="15" max="15" width="8.42578125" style="147" customWidth="1"/>
    <col min="16" max="16" width="11.5703125" style="147" customWidth="1"/>
    <col min="17" max="17" width="10.42578125" style="147" hidden="1" customWidth="1"/>
    <col min="18" max="18" width="10.140625" style="147" customWidth="1"/>
    <col min="19" max="19" width="4.140625" style="147" customWidth="1"/>
    <col min="20" max="20" width="5.85546875" style="147" customWidth="1"/>
    <col min="21" max="16384" width="10.42578125" style="147"/>
  </cols>
  <sheetData>
    <row r="1" spans="1:20">
      <c r="A1" s="421" t="s">
        <v>81</v>
      </c>
      <c r="B1" s="421"/>
      <c r="C1" s="421"/>
      <c r="D1" s="421"/>
      <c r="E1" s="421"/>
      <c r="F1" s="421"/>
      <c r="G1" s="421"/>
      <c r="I1" s="148"/>
      <c r="N1" s="149" t="s">
        <v>750</v>
      </c>
    </row>
    <row r="3" spans="1:20" s="150" customFormat="1" ht="15.75">
      <c r="A3" s="429" t="s">
        <v>751</v>
      </c>
      <c r="B3" s="429"/>
      <c r="C3" s="429"/>
      <c r="D3" s="429"/>
      <c r="E3" s="429"/>
      <c r="F3" s="429"/>
      <c r="G3" s="429"/>
      <c r="H3" s="429"/>
      <c r="I3" s="429"/>
      <c r="J3" s="429"/>
      <c r="K3" s="429"/>
      <c r="L3" s="429"/>
      <c r="M3" s="429"/>
      <c r="N3" s="429"/>
      <c r="O3" s="429"/>
      <c r="P3" s="429"/>
      <c r="Q3" s="429"/>
      <c r="R3" s="429"/>
    </row>
    <row r="4" spans="1:20" s="150" customFormat="1" ht="15.75">
      <c r="A4" s="430" t="s">
        <v>1906</v>
      </c>
      <c r="B4" s="430"/>
      <c r="C4" s="430"/>
      <c r="D4" s="430"/>
      <c r="E4" s="430"/>
      <c r="F4" s="430"/>
      <c r="G4" s="430"/>
      <c r="H4" s="430"/>
      <c r="I4" s="430"/>
      <c r="J4" s="430"/>
      <c r="K4" s="430"/>
      <c r="L4" s="430"/>
      <c r="M4" s="430"/>
      <c r="N4" s="430"/>
      <c r="O4" s="430"/>
      <c r="P4" s="430"/>
      <c r="Q4" s="430"/>
      <c r="R4" s="430"/>
    </row>
    <row r="5" spans="1:20">
      <c r="A5" s="148"/>
      <c r="B5" s="148"/>
      <c r="C5" s="148"/>
      <c r="D5" s="148"/>
      <c r="E5" s="148"/>
      <c r="F5" s="148"/>
      <c r="G5" s="148"/>
      <c r="H5" s="148"/>
      <c r="I5" s="148"/>
      <c r="O5" s="149" t="s">
        <v>98</v>
      </c>
    </row>
    <row r="6" spans="1:20" s="149" customFormat="1" ht="26.25" customHeight="1">
      <c r="A6" s="151"/>
      <c r="B6" s="152"/>
      <c r="C6" s="422" t="s">
        <v>752</v>
      </c>
      <c r="D6" s="422"/>
      <c r="E6" s="422"/>
      <c r="F6" s="422"/>
      <c r="G6" s="422"/>
      <c r="H6" s="422"/>
      <c r="I6" s="423"/>
      <c r="J6" s="424" t="s">
        <v>753</v>
      </c>
      <c r="K6" s="426" t="s">
        <v>754</v>
      </c>
      <c r="L6" s="422"/>
      <c r="M6" s="422"/>
      <c r="N6" s="423"/>
      <c r="O6" s="426" t="s">
        <v>755</v>
      </c>
      <c r="P6" s="427"/>
      <c r="Q6" s="427"/>
      <c r="R6" s="428"/>
    </row>
    <row r="7" spans="1:20" s="149" customFormat="1" ht="60" customHeight="1">
      <c r="A7" s="153" t="s">
        <v>756</v>
      </c>
      <c r="B7" s="154" t="s">
        <v>757</v>
      </c>
      <c r="C7" s="155" t="s">
        <v>726</v>
      </c>
      <c r="D7" s="154" t="s">
        <v>758</v>
      </c>
      <c r="E7" s="154" t="s">
        <v>759</v>
      </c>
      <c r="F7" s="154" t="s">
        <v>760</v>
      </c>
      <c r="G7" s="156" t="s">
        <v>761</v>
      </c>
      <c r="H7" s="154" t="s">
        <v>762</v>
      </c>
      <c r="I7" s="154" t="s">
        <v>763</v>
      </c>
      <c r="J7" s="425"/>
      <c r="K7" s="157" t="s">
        <v>764</v>
      </c>
      <c r="L7" s="157" t="s">
        <v>765</v>
      </c>
      <c r="M7" s="157" t="s">
        <v>752</v>
      </c>
      <c r="N7" s="157" t="s">
        <v>753</v>
      </c>
      <c r="O7" s="158" t="s">
        <v>766</v>
      </c>
      <c r="P7" s="159" t="s">
        <v>767</v>
      </c>
      <c r="Q7" s="160"/>
      <c r="R7" s="159" t="s">
        <v>768</v>
      </c>
    </row>
    <row r="8" spans="1:20" s="149" customFormat="1" ht="32.25" customHeight="1">
      <c r="A8" s="153" t="s">
        <v>101</v>
      </c>
      <c r="B8" s="154" t="s">
        <v>102</v>
      </c>
      <c r="C8" s="155" t="s">
        <v>769</v>
      </c>
      <c r="D8" s="154">
        <v>11</v>
      </c>
      <c r="E8" s="154">
        <v>12</v>
      </c>
      <c r="F8" s="154">
        <v>13</v>
      </c>
      <c r="G8" s="156">
        <v>14</v>
      </c>
      <c r="H8" s="154">
        <v>15</v>
      </c>
      <c r="I8" s="154">
        <v>16</v>
      </c>
      <c r="J8" s="161" t="s">
        <v>770</v>
      </c>
      <c r="K8" s="157">
        <v>18</v>
      </c>
      <c r="L8" s="157">
        <v>19</v>
      </c>
      <c r="M8" s="157">
        <v>20</v>
      </c>
      <c r="N8" s="157" t="s">
        <v>771</v>
      </c>
      <c r="O8" s="158" t="s">
        <v>772</v>
      </c>
      <c r="P8" s="159" t="s">
        <v>773</v>
      </c>
      <c r="Q8" s="160"/>
      <c r="R8" s="159" t="s">
        <v>774</v>
      </c>
    </row>
    <row r="9" spans="1:20" ht="22.5" hidden="1">
      <c r="A9" s="162" t="s">
        <v>733</v>
      </c>
      <c r="B9" s="163" t="s">
        <v>664</v>
      </c>
      <c r="C9" s="164">
        <f>D9+E9+F9+G9++H9+I9</f>
        <v>0</v>
      </c>
      <c r="D9" s="165"/>
      <c r="E9" s="165"/>
      <c r="F9" s="165"/>
      <c r="G9" s="165"/>
      <c r="H9" s="165"/>
      <c r="I9" s="165"/>
      <c r="J9" s="166"/>
      <c r="K9" s="166"/>
      <c r="L9" s="166"/>
      <c r="M9" s="166"/>
      <c r="N9" s="167">
        <f>SUM(K9+L9+M9)</f>
        <v>0</v>
      </c>
      <c r="O9" s="167">
        <f>J9-N9-P9-R9</f>
        <v>0</v>
      </c>
      <c r="P9" s="166"/>
      <c r="Q9" s="166"/>
      <c r="R9" s="166"/>
      <c r="S9" s="168"/>
      <c r="T9" s="168"/>
    </row>
    <row r="10" spans="1:20" ht="22.5">
      <c r="A10" s="162" t="s">
        <v>734</v>
      </c>
      <c r="B10" s="163" t="s">
        <v>87</v>
      </c>
      <c r="C10" s="164">
        <f t="shared" ref="C10:C20" si="0">D10+E10+F10+G10++H10+I10</f>
        <v>0</v>
      </c>
      <c r="D10" s="165"/>
      <c r="E10" s="165"/>
      <c r="F10" s="165"/>
      <c r="G10" s="165"/>
      <c r="H10" s="165"/>
      <c r="I10" s="165"/>
      <c r="J10" s="164">
        <v>167535</v>
      </c>
      <c r="K10" s="166">
        <v>165896</v>
      </c>
      <c r="L10" s="166"/>
      <c r="M10" s="166"/>
      <c r="N10" s="167">
        <f>K10+L10-M10</f>
        <v>165896</v>
      </c>
      <c r="O10" s="167"/>
      <c r="P10" s="166"/>
      <c r="Q10" s="166"/>
      <c r="R10" s="166">
        <v>1639</v>
      </c>
      <c r="S10" s="168"/>
      <c r="T10" s="168"/>
    </row>
    <row r="11" spans="1:20" ht="56.25">
      <c r="A11" s="162" t="s">
        <v>735</v>
      </c>
      <c r="B11" s="163" t="s">
        <v>88</v>
      </c>
      <c r="C11" s="164">
        <f t="shared" si="0"/>
        <v>6571</v>
      </c>
      <c r="D11" s="165"/>
      <c r="E11" s="165"/>
      <c r="F11" s="165">
        <v>5083</v>
      </c>
      <c r="G11" s="165"/>
      <c r="H11" s="165"/>
      <c r="I11" s="165">
        <v>1488</v>
      </c>
      <c r="J11" s="175">
        <v>28337</v>
      </c>
      <c r="K11" s="166">
        <v>14451</v>
      </c>
      <c r="L11" s="166">
        <v>7021</v>
      </c>
      <c r="M11" s="166">
        <v>5083</v>
      </c>
      <c r="N11" s="167">
        <v>16389</v>
      </c>
      <c r="O11" s="167"/>
      <c r="P11" s="166">
        <v>11948</v>
      </c>
      <c r="Q11" s="166"/>
      <c r="R11" s="167"/>
      <c r="S11" s="168"/>
      <c r="T11" s="168"/>
    </row>
    <row r="12" spans="1:20" ht="22.5">
      <c r="A12" s="162" t="s">
        <v>736</v>
      </c>
      <c r="B12" s="163" t="s">
        <v>89</v>
      </c>
      <c r="C12" s="164">
        <v>2697220</v>
      </c>
      <c r="D12" s="165"/>
      <c r="E12" s="165"/>
      <c r="F12" s="165">
        <v>2634541</v>
      </c>
      <c r="G12" s="165">
        <v>59500</v>
      </c>
      <c r="H12" s="165"/>
      <c r="I12" s="165">
        <v>3179</v>
      </c>
      <c r="J12" s="175">
        <v>13502199</v>
      </c>
      <c r="K12" s="166">
        <v>13360079</v>
      </c>
      <c r="L12" s="166">
        <v>1133630</v>
      </c>
      <c r="M12" s="166">
        <v>2714130</v>
      </c>
      <c r="N12" s="167">
        <f t="shared" ref="N12:N25" si="1">K12+L12-M12</f>
        <v>11779579</v>
      </c>
      <c r="O12" s="167"/>
      <c r="P12" s="166">
        <v>1194249</v>
      </c>
      <c r="Q12" s="166"/>
      <c r="R12" s="167">
        <v>528371</v>
      </c>
      <c r="S12" s="168"/>
      <c r="T12" s="168"/>
    </row>
    <row r="13" spans="1:20" s="149" customFormat="1" ht="22.5">
      <c r="A13" s="169" t="s">
        <v>737</v>
      </c>
      <c r="B13" s="170" t="s">
        <v>90</v>
      </c>
      <c r="C13" s="164">
        <f t="shared" si="0"/>
        <v>2703791</v>
      </c>
      <c r="D13" s="164"/>
      <c r="E13" s="164"/>
      <c r="F13" s="164">
        <f t="shared" ref="F13:M13" si="2">SUM(F10:F12)</f>
        <v>2639624</v>
      </c>
      <c r="G13" s="164">
        <v>59500</v>
      </c>
      <c r="H13" s="164"/>
      <c r="I13" s="164">
        <f t="shared" si="2"/>
        <v>4667</v>
      </c>
      <c r="J13" s="175">
        <v>13698071</v>
      </c>
      <c r="K13" s="164">
        <f t="shared" si="2"/>
        <v>13540426</v>
      </c>
      <c r="L13" s="164">
        <f t="shared" si="2"/>
        <v>1140651</v>
      </c>
      <c r="M13" s="164">
        <f t="shared" si="2"/>
        <v>2719213</v>
      </c>
      <c r="N13" s="167">
        <f t="shared" si="1"/>
        <v>11961864</v>
      </c>
      <c r="O13" s="167"/>
      <c r="P13" s="171">
        <f>SUM(P10:P12)</f>
        <v>1206197</v>
      </c>
      <c r="Q13" s="171">
        <f>SUM(Q10:Q12)</f>
        <v>0</v>
      </c>
      <c r="R13" s="171">
        <f>SUM(R10:R12)</f>
        <v>530010</v>
      </c>
      <c r="S13" s="172"/>
      <c r="T13" s="172"/>
    </row>
    <row r="14" spans="1:20" ht="22.5" hidden="1">
      <c r="A14" s="162" t="s">
        <v>738</v>
      </c>
      <c r="B14" s="163" t="s">
        <v>91</v>
      </c>
      <c r="C14" s="164">
        <f t="shared" si="0"/>
        <v>0</v>
      </c>
      <c r="D14" s="165"/>
      <c r="E14" s="165"/>
      <c r="F14" s="165"/>
      <c r="G14" s="165"/>
      <c r="H14" s="165"/>
      <c r="I14" s="165"/>
      <c r="J14" s="175">
        <f>'[1]Anexa 6A'!E15+'[1]Anexa 6A'!F15-'Anexa 6 B 2023'!C14</f>
        <v>0</v>
      </c>
      <c r="K14" s="166"/>
      <c r="L14" s="166"/>
      <c r="M14" s="166"/>
      <c r="N14" s="167">
        <f t="shared" si="1"/>
        <v>0</v>
      </c>
      <c r="O14" s="167"/>
      <c r="P14" s="166"/>
      <c r="Q14" s="166"/>
      <c r="R14" s="167">
        <f>J14-N14-O14-P14</f>
        <v>0</v>
      </c>
      <c r="S14" s="168"/>
      <c r="T14" s="168"/>
    </row>
    <row r="15" spans="1:20" ht="22.5">
      <c r="A15" s="162" t="s">
        <v>739</v>
      </c>
      <c r="B15" s="163" t="s">
        <v>92</v>
      </c>
      <c r="C15" s="164"/>
      <c r="D15" s="165"/>
      <c r="E15" s="165"/>
      <c r="F15" s="165"/>
      <c r="G15" s="165"/>
      <c r="H15" s="165"/>
      <c r="I15" s="165"/>
      <c r="J15" s="175">
        <v>289176</v>
      </c>
      <c r="K15" s="166">
        <v>238052</v>
      </c>
      <c r="L15" s="166">
        <v>27691</v>
      </c>
      <c r="M15" s="166"/>
      <c r="N15" s="167">
        <f t="shared" si="1"/>
        <v>265743</v>
      </c>
      <c r="O15" s="167"/>
      <c r="P15" s="166">
        <v>23433</v>
      </c>
      <c r="Q15" s="166"/>
      <c r="R15" s="167"/>
      <c r="S15" s="168"/>
      <c r="T15" s="168"/>
    </row>
    <row r="16" spans="1:20" s="177" customFormat="1" ht="22.5">
      <c r="A16" s="173" t="s">
        <v>740</v>
      </c>
      <c r="B16" s="174" t="s">
        <v>93</v>
      </c>
      <c r="C16" s="175">
        <v>4648600</v>
      </c>
      <c r="D16" s="175"/>
      <c r="E16" s="175"/>
      <c r="F16" s="175">
        <v>42500</v>
      </c>
      <c r="G16" s="175">
        <v>3941321</v>
      </c>
      <c r="H16" s="175">
        <v>664779</v>
      </c>
      <c r="I16" s="175"/>
      <c r="J16" s="175">
        <v>101307223</v>
      </c>
      <c r="K16" s="175">
        <v>39824656</v>
      </c>
      <c r="L16" s="175">
        <v>1905267</v>
      </c>
      <c r="M16" s="175">
        <v>409619</v>
      </c>
      <c r="N16" s="175">
        <v>41320304</v>
      </c>
      <c r="O16" s="167">
        <v>2214240</v>
      </c>
      <c r="P16" s="175">
        <v>56854661</v>
      </c>
      <c r="Q16" s="175">
        <f>Q17+Q18</f>
        <v>0</v>
      </c>
      <c r="R16" s="167">
        <v>918018</v>
      </c>
      <c r="S16" s="176"/>
      <c r="T16" s="176"/>
    </row>
    <row r="17" spans="1:20" ht="46.5" customHeight="1">
      <c r="A17" s="162" t="s">
        <v>775</v>
      </c>
      <c r="B17" s="163" t="s">
        <v>94</v>
      </c>
      <c r="C17" s="164">
        <f t="shared" si="0"/>
        <v>0</v>
      </c>
      <c r="D17" s="164"/>
      <c r="E17" s="164"/>
      <c r="F17" s="164">
        <v>0</v>
      </c>
      <c r="G17" s="164"/>
      <c r="H17" s="164"/>
      <c r="I17" s="164"/>
      <c r="J17" s="175">
        <v>255394</v>
      </c>
      <c r="K17" s="164">
        <v>164650</v>
      </c>
      <c r="L17" s="164">
        <v>8642</v>
      </c>
      <c r="M17" s="164">
        <v>0</v>
      </c>
      <c r="N17" s="167">
        <v>173292</v>
      </c>
      <c r="O17" s="167"/>
      <c r="P17" s="175">
        <v>82102</v>
      </c>
      <c r="Q17" s="175"/>
      <c r="R17" s="167"/>
      <c r="S17" s="168"/>
      <c r="T17" s="168"/>
    </row>
    <row r="18" spans="1:20" ht="38.25" customHeight="1">
      <c r="A18" s="162" t="s">
        <v>776</v>
      </c>
      <c r="B18" s="163" t="s">
        <v>743</v>
      </c>
      <c r="C18" s="164">
        <v>4648600</v>
      </c>
      <c r="D18" s="178"/>
      <c r="E18" s="178"/>
      <c r="F18" s="178">
        <v>42500</v>
      </c>
      <c r="G18" s="178">
        <v>3941321</v>
      </c>
      <c r="H18" s="178">
        <v>664779</v>
      </c>
      <c r="I18" s="178"/>
      <c r="J18" s="175">
        <v>101051829</v>
      </c>
      <c r="K18" s="178">
        <v>39660006</v>
      </c>
      <c r="L18" s="166">
        <v>1896625</v>
      </c>
      <c r="M18" s="166">
        <v>409619</v>
      </c>
      <c r="N18" s="167">
        <v>41147012</v>
      </c>
      <c r="O18" s="167">
        <v>2214240</v>
      </c>
      <c r="P18" s="175">
        <v>56772559</v>
      </c>
      <c r="Q18" s="178"/>
      <c r="R18" s="167">
        <v>918018</v>
      </c>
      <c r="S18" s="168"/>
      <c r="T18" s="168"/>
    </row>
    <row r="19" spans="1:20" hidden="1">
      <c r="A19" s="162" t="s">
        <v>744</v>
      </c>
      <c r="B19" s="179">
        <v>10</v>
      </c>
      <c r="C19" s="164">
        <f t="shared" si="0"/>
        <v>0</v>
      </c>
      <c r="D19" s="165"/>
      <c r="E19" s="165"/>
      <c r="F19" s="165"/>
      <c r="G19" s="165"/>
      <c r="H19" s="165"/>
      <c r="I19" s="165"/>
      <c r="J19" s="175">
        <f>'[1]Anexa 6A'!E20+'[1]Anexa 6A'!F20-'Anexa 6 B 2023'!C19</f>
        <v>0</v>
      </c>
      <c r="K19" s="166"/>
      <c r="L19" s="166"/>
      <c r="M19" s="166"/>
      <c r="N19" s="167">
        <f t="shared" si="1"/>
        <v>0</v>
      </c>
      <c r="O19" s="167"/>
      <c r="P19" s="175">
        <f ca="1">J19-N19-O19-R19</f>
        <v>-14679146</v>
      </c>
      <c r="Q19" s="178"/>
      <c r="R19" s="167">
        <f ca="1">J19-N19-O19-P19</f>
        <v>541168</v>
      </c>
      <c r="S19" s="168"/>
      <c r="T19" s="168"/>
    </row>
    <row r="20" spans="1:20" hidden="1">
      <c r="A20" s="162" t="s">
        <v>745</v>
      </c>
      <c r="B20" s="179">
        <v>11</v>
      </c>
      <c r="C20" s="164">
        <f t="shared" si="0"/>
        <v>0</v>
      </c>
      <c r="D20" s="165"/>
      <c r="E20" s="165"/>
      <c r="F20" s="165"/>
      <c r="G20" s="165"/>
      <c r="H20" s="165"/>
      <c r="I20" s="165"/>
      <c r="J20" s="175">
        <f>'[1]Anexa 6A'!E21+'[1]Anexa 6A'!F21-'Anexa 6 B 2023'!C20</f>
        <v>0</v>
      </c>
      <c r="K20" s="166"/>
      <c r="L20" s="166"/>
      <c r="M20" s="166"/>
      <c r="N20" s="167">
        <f t="shared" si="1"/>
        <v>0</v>
      </c>
      <c r="O20" s="167"/>
      <c r="P20" s="175">
        <f ca="1">J20-N20-O20-R20</f>
        <v>-14679146</v>
      </c>
      <c r="Q20" s="178"/>
      <c r="R20" s="167">
        <f ca="1">J20-N20-O20-P20</f>
        <v>541168</v>
      </c>
      <c r="S20" s="168"/>
      <c r="T20" s="168"/>
    </row>
    <row r="21" spans="1:20">
      <c r="A21" s="162" t="s">
        <v>1903</v>
      </c>
      <c r="B21" s="179" t="s">
        <v>1904</v>
      </c>
      <c r="C21" s="164">
        <v>628779</v>
      </c>
      <c r="D21" s="165"/>
      <c r="E21" s="165"/>
      <c r="F21" s="165"/>
      <c r="G21" s="165"/>
      <c r="H21" s="165">
        <v>628779</v>
      </c>
      <c r="I21" s="165"/>
      <c r="J21" s="175">
        <v>34597596</v>
      </c>
      <c r="K21" s="166">
        <v>3878571</v>
      </c>
      <c r="L21" s="166">
        <v>510311</v>
      </c>
      <c r="M21" s="166">
        <v>199011</v>
      </c>
      <c r="N21" s="167">
        <v>4189871</v>
      </c>
      <c r="O21" s="167"/>
      <c r="P21" s="175">
        <v>30407725</v>
      </c>
      <c r="Q21" s="178"/>
      <c r="R21" s="167"/>
      <c r="S21" s="168"/>
      <c r="T21" s="168"/>
    </row>
    <row r="22" spans="1:20" ht="45">
      <c r="A22" s="162" t="s">
        <v>746</v>
      </c>
      <c r="B22" s="179">
        <v>17</v>
      </c>
      <c r="C22" s="164">
        <v>1760962</v>
      </c>
      <c r="D22" s="165"/>
      <c r="E22" s="165"/>
      <c r="F22" s="165">
        <v>185577</v>
      </c>
      <c r="G22" s="165">
        <v>789024</v>
      </c>
      <c r="H22" s="165"/>
      <c r="I22" s="165">
        <v>786361</v>
      </c>
      <c r="J22" s="175">
        <v>48210158</v>
      </c>
      <c r="K22" s="166">
        <v>29307878</v>
      </c>
      <c r="L22" s="166">
        <v>4152431</v>
      </c>
      <c r="M22" s="166">
        <v>1138363</v>
      </c>
      <c r="N22" s="167">
        <v>32321946</v>
      </c>
      <c r="O22" s="167"/>
      <c r="P22" s="178">
        <v>13297050</v>
      </c>
      <c r="Q22" s="178"/>
      <c r="R22" s="167">
        <v>2591162</v>
      </c>
      <c r="S22" s="168"/>
      <c r="T22" s="168"/>
    </row>
    <row r="23" spans="1:20" ht="78.75">
      <c r="A23" s="162" t="s">
        <v>747</v>
      </c>
      <c r="B23" s="179">
        <v>18</v>
      </c>
      <c r="C23" s="175">
        <v>966826</v>
      </c>
      <c r="D23" s="178"/>
      <c r="E23" s="178"/>
      <c r="F23" s="178">
        <v>403621</v>
      </c>
      <c r="G23" s="178">
        <v>451384</v>
      </c>
      <c r="H23" s="178"/>
      <c r="I23" s="178">
        <v>111821</v>
      </c>
      <c r="J23" s="175">
        <v>34606014</v>
      </c>
      <c r="K23" s="178">
        <v>19899963</v>
      </c>
      <c r="L23" s="178">
        <v>4092045</v>
      </c>
      <c r="M23" s="178">
        <v>852989</v>
      </c>
      <c r="N23" s="167">
        <v>23139019</v>
      </c>
      <c r="O23" s="167"/>
      <c r="P23" s="178">
        <v>10320485</v>
      </c>
      <c r="Q23" s="178"/>
      <c r="R23" s="167">
        <f>J23-N23-O23-P23</f>
        <v>1146510</v>
      </c>
      <c r="S23" s="168"/>
      <c r="T23" s="168"/>
    </row>
    <row r="24" spans="1:20" s="149" customFormat="1" ht="22.5">
      <c r="A24" s="169" t="s">
        <v>748</v>
      </c>
      <c r="B24" s="180">
        <v>19</v>
      </c>
      <c r="C24" s="175">
        <f>C15+C16+C22+C23</f>
        <v>7376388</v>
      </c>
      <c r="D24" s="175"/>
      <c r="E24" s="175">
        <f t="shared" ref="E24:R24" si="3">E15+E16+E22+E23</f>
        <v>0</v>
      </c>
      <c r="F24" s="175">
        <f t="shared" si="3"/>
        <v>631698</v>
      </c>
      <c r="G24" s="175">
        <f>G15+G16+G22+G23</f>
        <v>5181729</v>
      </c>
      <c r="H24" s="175">
        <f t="shared" si="3"/>
        <v>664779</v>
      </c>
      <c r="I24" s="175">
        <f t="shared" si="3"/>
        <v>898182</v>
      </c>
      <c r="J24" s="175">
        <v>184412571</v>
      </c>
      <c r="K24" s="175">
        <f t="shared" si="3"/>
        <v>89270549</v>
      </c>
      <c r="L24" s="175">
        <f t="shared" si="3"/>
        <v>10177434</v>
      </c>
      <c r="M24" s="175">
        <f t="shared" si="3"/>
        <v>2400971</v>
      </c>
      <c r="N24" s="175">
        <f t="shared" si="3"/>
        <v>97047012</v>
      </c>
      <c r="O24" s="175">
        <v>2214240</v>
      </c>
      <c r="P24" s="175">
        <v>80495629</v>
      </c>
      <c r="Q24" s="175">
        <f t="shared" si="3"/>
        <v>0</v>
      </c>
      <c r="R24" s="175">
        <f t="shared" si="3"/>
        <v>4655690</v>
      </c>
      <c r="S24" s="172"/>
      <c r="T24" s="172"/>
    </row>
    <row r="25" spans="1:20" s="149" customFormat="1" ht="22.5">
      <c r="A25" s="169" t="s">
        <v>777</v>
      </c>
      <c r="B25" s="180">
        <v>20</v>
      </c>
      <c r="C25" s="175">
        <f>C13+C24</f>
        <v>10080179</v>
      </c>
      <c r="D25" s="164"/>
      <c r="E25" s="164">
        <f t="shared" ref="E25:M25" si="4">E13+E24</f>
        <v>0</v>
      </c>
      <c r="F25" s="164">
        <f t="shared" si="4"/>
        <v>3271322</v>
      </c>
      <c r="G25" s="164">
        <f t="shared" si="4"/>
        <v>5241229</v>
      </c>
      <c r="H25" s="164">
        <f t="shared" si="4"/>
        <v>664779</v>
      </c>
      <c r="I25" s="164">
        <f t="shared" si="4"/>
        <v>902849</v>
      </c>
      <c r="J25" s="175">
        <f>J24+J13</f>
        <v>198110642</v>
      </c>
      <c r="K25" s="164">
        <f t="shared" si="4"/>
        <v>102810975</v>
      </c>
      <c r="L25" s="164">
        <f t="shared" si="4"/>
        <v>11318085</v>
      </c>
      <c r="M25" s="164">
        <f t="shared" si="4"/>
        <v>5120184</v>
      </c>
      <c r="N25" s="167">
        <f t="shared" si="1"/>
        <v>109008876</v>
      </c>
      <c r="O25" s="167">
        <v>2214240</v>
      </c>
      <c r="P25" s="175">
        <f>SUM(P13+P24)</f>
        <v>81701826</v>
      </c>
      <c r="Q25" s="175">
        <f>SUM(Q13+Q24)</f>
        <v>0</v>
      </c>
      <c r="R25" s="175">
        <f>SUM(R13+R24)</f>
        <v>5185700</v>
      </c>
      <c r="S25" s="172"/>
      <c r="T25" s="172"/>
    </row>
    <row r="26" spans="1:20">
      <c r="A26" s="181"/>
      <c r="B26" s="182"/>
      <c r="C26" s="183"/>
      <c r="D26" s="183"/>
      <c r="E26" s="183"/>
      <c r="F26" s="183"/>
      <c r="G26" s="183"/>
      <c r="H26" s="183"/>
      <c r="I26" s="183"/>
      <c r="J26" s="183"/>
      <c r="K26" s="183"/>
      <c r="L26" s="183"/>
      <c r="M26" s="183"/>
      <c r="N26" s="183"/>
      <c r="O26" s="183"/>
      <c r="P26" s="168"/>
      <c r="Q26" s="168"/>
      <c r="R26" s="168"/>
      <c r="S26" s="168"/>
      <c r="T26" s="168"/>
    </row>
    <row r="27" spans="1:20">
      <c r="P27" s="168"/>
    </row>
    <row r="28" spans="1:20">
      <c r="P28" s="168"/>
    </row>
    <row r="29" spans="1:20" ht="12" customHeight="1">
      <c r="A29" s="233" t="s">
        <v>1900</v>
      </c>
      <c r="B29" s="355"/>
      <c r="C29" s="355"/>
      <c r="D29" s="355"/>
      <c r="E29" s="355"/>
      <c r="F29" s="355"/>
      <c r="G29" s="355"/>
      <c r="H29" s="356"/>
      <c r="I29" s="79"/>
      <c r="J29" s="406" t="s">
        <v>1624</v>
      </c>
      <c r="K29" s="406"/>
      <c r="L29" s="406"/>
      <c r="M29" s="406"/>
      <c r="N29" s="406"/>
      <c r="O29" s="359"/>
      <c r="P29" s="359"/>
      <c r="Q29" s="359"/>
      <c r="R29" s="359"/>
      <c r="S29" s="359"/>
    </row>
    <row r="30" spans="1:20" ht="12" customHeight="1">
      <c r="A30" s="132" t="s">
        <v>1902</v>
      </c>
      <c r="B30" s="355"/>
      <c r="C30" s="355"/>
      <c r="D30" s="355"/>
      <c r="E30" s="355"/>
      <c r="F30" s="355"/>
      <c r="G30" s="355"/>
      <c r="H30" s="356"/>
      <c r="I30" s="79"/>
      <c r="J30" s="406" t="s">
        <v>1625</v>
      </c>
      <c r="K30" s="406"/>
      <c r="L30" s="406"/>
      <c r="M30" s="230"/>
      <c r="N30" s="230"/>
      <c r="O30" s="230"/>
      <c r="P30" s="230"/>
      <c r="Q30" s="230"/>
      <c r="R30" s="230"/>
      <c r="S30" s="230"/>
    </row>
    <row r="31" spans="1:20" ht="12.75" customHeight="1">
      <c r="A31" s="132" t="s">
        <v>1901</v>
      </c>
      <c r="B31" s="357"/>
      <c r="C31" s="357"/>
      <c r="D31" s="357"/>
      <c r="E31" s="357"/>
      <c r="F31" s="357"/>
      <c r="G31" s="357"/>
      <c r="H31" s="356"/>
      <c r="I31" s="79"/>
      <c r="J31" s="232" t="s">
        <v>184</v>
      </c>
      <c r="K31" s="232"/>
      <c r="L31" s="232"/>
      <c r="M31" s="232"/>
      <c r="N31" s="232"/>
      <c r="O31" s="232"/>
      <c r="P31" s="232"/>
      <c r="Q31" s="232"/>
      <c r="R31" s="232"/>
      <c r="S31" s="232"/>
    </row>
    <row r="32" spans="1:20" ht="12">
      <c r="A32" s="132"/>
      <c r="B32" s="132"/>
      <c r="C32" s="132"/>
      <c r="D32" s="132"/>
      <c r="E32" s="132"/>
      <c r="F32" s="132"/>
      <c r="G32" s="132"/>
      <c r="H32" s="79"/>
      <c r="I32" s="79"/>
      <c r="J32" s="79"/>
      <c r="K32" s="79"/>
      <c r="L32" s="79"/>
      <c r="M32" s="79"/>
    </row>
    <row r="33" spans="1:10" ht="12">
      <c r="A33" s="132"/>
      <c r="B33" s="132"/>
      <c r="C33" s="132"/>
      <c r="D33" s="132"/>
      <c r="E33" s="132"/>
      <c r="F33" s="132"/>
      <c r="G33" s="132"/>
      <c r="H33" s="79"/>
      <c r="I33" s="79"/>
      <c r="J33" s="79"/>
    </row>
  </sheetData>
  <mergeCells count="9">
    <mergeCell ref="J30:L30"/>
    <mergeCell ref="A1:G1"/>
    <mergeCell ref="C6:I6"/>
    <mergeCell ref="J6:J7"/>
    <mergeCell ref="K6:N6"/>
    <mergeCell ref="O6:R6"/>
    <mergeCell ref="A3:R3"/>
    <mergeCell ref="A4:R4"/>
    <mergeCell ref="J29:N29"/>
  </mergeCells>
  <pageMargins left="0.74803149606299213" right="0.35433070866141736" top="0.39" bottom="0.16" header="0.27" footer="0.19"/>
  <pageSetup paperSize="9" scale="83" orientation="landscape" r:id="rId1"/>
  <headerFooter alignWithMargins="0">
    <oddFooter>&amp;C&amp;P</oddFooter>
  </headerFooter>
  <legacyDrawing r:id="rId2"/>
</worksheet>
</file>

<file path=xl/worksheets/sheet8.xml><?xml version="1.0" encoding="utf-8"?>
<worksheet xmlns="http://schemas.openxmlformats.org/spreadsheetml/2006/main" xmlns:r="http://schemas.openxmlformats.org/officeDocument/2006/relationships">
  <sheetPr>
    <tabColor rgb="FF00B050"/>
  </sheetPr>
  <dimension ref="A1:Q29"/>
  <sheetViews>
    <sheetView topLeftCell="A4" workbookViewId="0">
      <selection activeCell="G29" sqref="G29"/>
    </sheetView>
  </sheetViews>
  <sheetFormatPr defaultRowHeight="12.75"/>
  <cols>
    <col min="1" max="1" width="33.85546875" style="79" customWidth="1"/>
    <col min="2" max="2" width="5.42578125" style="79" customWidth="1"/>
    <col min="3" max="3" width="4.28515625" style="79" customWidth="1"/>
    <col min="4" max="4" width="4.7109375" style="79" customWidth="1"/>
    <col min="5" max="5" width="5.42578125" style="79" customWidth="1"/>
    <col min="6" max="6" width="12.85546875" style="79" customWidth="1"/>
    <col min="7" max="7" width="14" style="79" customWidth="1"/>
    <col min="8" max="8" width="9.5703125" style="79" customWidth="1"/>
    <col min="9" max="10" width="10.7109375" style="79" customWidth="1"/>
    <col min="11" max="11" width="9.42578125" style="79" customWidth="1"/>
    <col min="12" max="12" width="10.7109375" style="79" customWidth="1"/>
    <col min="13" max="16384" width="9.140625" style="184"/>
  </cols>
  <sheetData>
    <row r="1" spans="1:12" ht="13.5" customHeight="1">
      <c r="A1" s="410" t="s">
        <v>81</v>
      </c>
      <c r="B1" s="410"/>
      <c r="C1" s="410"/>
      <c r="D1" s="410"/>
      <c r="E1" s="410"/>
      <c r="F1" s="410"/>
      <c r="G1" s="410"/>
      <c r="H1" s="410"/>
      <c r="I1" s="410"/>
      <c r="L1" s="132" t="s">
        <v>778</v>
      </c>
    </row>
    <row r="2" spans="1:12" ht="13.5" customHeight="1">
      <c r="A2" s="431" t="s">
        <v>1905</v>
      </c>
      <c r="B2" s="432"/>
      <c r="C2" s="432"/>
      <c r="D2" s="432"/>
      <c r="E2" s="432"/>
      <c r="F2" s="432"/>
      <c r="G2" s="432"/>
      <c r="H2" s="432"/>
      <c r="I2" s="432"/>
      <c r="J2" s="432"/>
      <c r="K2" s="185"/>
      <c r="L2" s="185"/>
    </row>
    <row r="3" spans="1:12" ht="13.5" customHeight="1">
      <c r="A3" s="125"/>
      <c r="B3" s="125"/>
      <c r="C3" s="125"/>
      <c r="D3" s="125"/>
      <c r="E3" s="125"/>
      <c r="F3" s="125"/>
      <c r="G3" s="125"/>
      <c r="H3" s="125"/>
      <c r="I3" s="125"/>
      <c r="L3" s="132" t="s">
        <v>98</v>
      </c>
    </row>
    <row r="4" spans="1:12">
      <c r="A4" s="186"/>
      <c r="B4" s="187"/>
      <c r="C4" s="433" t="s">
        <v>779</v>
      </c>
      <c r="D4" s="434"/>
      <c r="E4" s="435"/>
      <c r="F4" s="436" t="s">
        <v>722</v>
      </c>
      <c r="G4" s="438" t="s">
        <v>765</v>
      </c>
      <c r="H4" s="434"/>
      <c r="I4" s="434"/>
      <c r="J4" s="434"/>
      <c r="K4" s="434"/>
      <c r="L4" s="435"/>
    </row>
    <row r="5" spans="1:12" ht="51" customHeight="1">
      <c r="A5" s="188" t="s">
        <v>34</v>
      </c>
      <c r="B5" s="189" t="s">
        <v>780</v>
      </c>
      <c r="C5" s="190" t="s">
        <v>781</v>
      </c>
      <c r="D5" s="189" t="s">
        <v>724</v>
      </c>
      <c r="E5" s="189" t="s">
        <v>725</v>
      </c>
      <c r="F5" s="437"/>
      <c r="G5" s="191" t="s">
        <v>782</v>
      </c>
      <c r="H5" s="88" t="s">
        <v>783</v>
      </c>
      <c r="I5" s="88" t="s">
        <v>784</v>
      </c>
      <c r="J5" s="88" t="s">
        <v>729</v>
      </c>
      <c r="K5" s="88" t="s">
        <v>785</v>
      </c>
      <c r="L5" s="88" t="s">
        <v>731</v>
      </c>
    </row>
    <row r="6" spans="1:12" ht="22.5" customHeight="1">
      <c r="A6" s="188" t="s">
        <v>101</v>
      </c>
      <c r="B6" s="189" t="s">
        <v>102</v>
      </c>
      <c r="C6" s="190">
        <v>1</v>
      </c>
      <c r="D6" s="189">
        <v>2</v>
      </c>
      <c r="E6" s="189">
        <v>3</v>
      </c>
      <c r="F6" s="192">
        <v>4</v>
      </c>
      <c r="G6" s="191" t="s">
        <v>786</v>
      </c>
      <c r="H6" s="88">
        <v>6</v>
      </c>
      <c r="I6" s="88">
        <v>7</v>
      </c>
      <c r="J6" s="88">
        <v>8</v>
      </c>
      <c r="K6" s="88">
        <v>9</v>
      </c>
      <c r="L6" s="88">
        <v>10</v>
      </c>
    </row>
    <row r="7" spans="1:12" hidden="1">
      <c r="A7" s="193" t="s">
        <v>733</v>
      </c>
      <c r="B7" s="194" t="s">
        <v>664</v>
      </c>
      <c r="C7" s="113"/>
      <c r="D7" s="113"/>
      <c r="E7" s="113"/>
      <c r="F7" s="113"/>
      <c r="G7" s="110">
        <f>SUM(H7:L7)</f>
        <v>0</v>
      </c>
      <c r="H7" s="113"/>
      <c r="I7" s="113"/>
      <c r="J7" s="113"/>
      <c r="K7" s="113"/>
      <c r="L7" s="113"/>
    </row>
    <row r="8" spans="1:12" ht="24">
      <c r="A8" s="1" t="s">
        <v>787</v>
      </c>
      <c r="B8" s="194" t="s">
        <v>88</v>
      </c>
      <c r="C8" s="113"/>
      <c r="D8" s="113"/>
      <c r="E8" s="113"/>
      <c r="F8" s="113">
        <v>5309238</v>
      </c>
      <c r="G8" s="110">
        <v>725745</v>
      </c>
      <c r="H8" s="113"/>
      <c r="I8" s="113">
        <v>725745</v>
      </c>
      <c r="J8" s="113"/>
      <c r="K8" s="113"/>
      <c r="L8" s="113"/>
    </row>
    <row r="9" spans="1:12" s="2" customFormat="1">
      <c r="A9" s="14" t="s">
        <v>788</v>
      </c>
      <c r="B9" s="105" t="s">
        <v>89</v>
      </c>
      <c r="C9" s="110"/>
      <c r="D9" s="110"/>
      <c r="E9" s="110"/>
      <c r="F9" s="110">
        <f>F8</f>
        <v>5309238</v>
      </c>
      <c r="G9" s="110">
        <f t="shared" ref="G9:G16" si="0">SUM(H9:L9)</f>
        <v>725745</v>
      </c>
      <c r="H9" s="110"/>
      <c r="I9" s="110">
        <f>I8</f>
        <v>725745</v>
      </c>
      <c r="J9" s="110"/>
      <c r="K9" s="110"/>
      <c r="L9" s="110"/>
    </row>
    <row r="10" spans="1:12" hidden="1">
      <c r="A10" s="1" t="s">
        <v>738</v>
      </c>
      <c r="B10" s="194" t="s">
        <v>90</v>
      </c>
      <c r="C10" s="113"/>
      <c r="D10" s="113"/>
      <c r="E10" s="113"/>
      <c r="F10" s="113"/>
      <c r="G10" s="110">
        <f t="shared" si="0"/>
        <v>0</v>
      </c>
      <c r="H10" s="113"/>
      <c r="I10" s="113"/>
      <c r="J10" s="113"/>
      <c r="K10" s="113"/>
      <c r="L10" s="113"/>
    </row>
    <row r="11" spans="1:12">
      <c r="A11" s="1" t="s">
        <v>789</v>
      </c>
      <c r="B11" s="97" t="s">
        <v>91</v>
      </c>
      <c r="C11" s="113"/>
      <c r="D11" s="113"/>
      <c r="E11" s="113"/>
      <c r="F11" s="113">
        <v>6838519</v>
      </c>
      <c r="G11" s="110"/>
      <c r="H11" s="113"/>
      <c r="I11" s="113"/>
      <c r="J11" s="113"/>
      <c r="K11" s="113"/>
      <c r="L11" s="113"/>
    </row>
    <row r="12" spans="1:12">
      <c r="A12" s="1" t="s">
        <v>790</v>
      </c>
      <c r="B12" s="195" t="s">
        <v>92</v>
      </c>
      <c r="C12" s="99"/>
      <c r="D12" s="99"/>
      <c r="E12" s="99" t="s">
        <v>791</v>
      </c>
      <c r="F12" s="99">
        <v>768342707</v>
      </c>
      <c r="G12" s="98">
        <v>38652675</v>
      </c>
      <c r="H12" s="99">
        <v>7200</v>
      </c>
      <c r="I12" s="99">
        <v>702183</v>
      </c>
      <c r="J12" s="99">
        <v>183200</v>
      </c>
      <c r="K12" s="99"/>
      <c r="L12" s="99">
        <v>37760092</v>
      </c>
    </row>
    <row r="13" spans="1:12">
      <c r="A13" s="1" t="s">
        <v>740</v>
      </c>
      <c r="B13" s="97" t="s">
        <v>93</v>
      </c>
      <c r="C13" s="113"/>
      <c r="D13" s="113"/>
      <c r="E13" s="113"/>
      <c r="F13" s="110">
        <v>1178908907</v>
      </c>
      <c r="G13" s="110">
        <v>77030480</v>
      </c>
      <c r="H13" s="110"/>
      <c r="I13" s="110">
        <v>40582040</v>
      </c>
      <c r="J13" s="110">
        <v>923078</v>
      </c>
      <c r="K13" s="110"/>
      <c r="L13" s="110">
        <v>35525362</v>
      </c>
    </row>
    <row r="14" spans="1:12" ht="24">
      <c r="A14" s="1" t="s">
        <v>792</v>
      </c>
      <c r="B14" s="194" t="s">
        <v>94</v>
      </c>
      <c r="C14" s="113"/>
      <c r="D14" s="113"/>
      <c r="E14" s="113"/>
      <c r="F14" s="113">
        <v>382308162</v>
      </c>
      <c r="G14" s="110">
        <v>18607975</v>
      </c>
      <c r="H14" s="113"/>
      <c r="I14" s="113">
        <v>18607975</v>
      </c>
      <c r="J14" s="113"/>
      <c r="K14" s="113"/>
      <c r="L14" s="113"/>
    </row>
    <row r="15" spans="1:12" hidden="1">
      <c r="A15" s="1" t="s">
        <v>744</v>
      </c>
      <c r="B15" s="108">
        <v>10</v>
      </c>
      <c r="C15" s="113"/>
      <c r="D15" s="113"/>
      <c r="E15" s="113"/>
      <c r="F15" s="113"/>
      <c r="G15" s="110">
        <f t="shared" si="0"/>
        <v>0</v>
      </c>
      <c r="H15" s="113"/>
      <c r="I15" s="113"/>
      <c r="J15" s="113"/>
      <c r="K15" s="113"/>
      <c r="L15" s="113"/>
    </row>
    <row r="16" spans="1:12" hidden="1">
      <c r="A16" s="1" t="s">
        <v>745</v>
      </c>
      <c r="B16" s="108">
        <v>11</v>
      </c>
      <c r="C16" s="113"/>
      <c r="D16" s="113"/>
      <c r="E16" s="113"/>
      <c r="F16" s="113"/>
      <c r="G16" s="110">
        <f t="shared" si="0"/>
        <v>0</v>
      </c>
      <c r="H16" s="113"/>
      <c r="I16" s="113"/>
      <c r="J16" s="113"/>
      <c r="K16" s="113"/>
      <c r="L16" s="113"/>
    </row>
    <row r="17" spans="1:17" ht="24">
      <c r="A17" s="1" t="s">
        <v>793</v>
      </c>
      <c r="B17" s="108">
        <v>12</v>
      </c>
      <c r="C17" s="113"/>
      <c r="D17" s="113"/>
      <c r="E17" s="113"/>
      <c r="F17" s="113">
        <v>17196063</v>
      </c>
      <c r="G17" s="110"/>
      <c r="H17" s="113"/>
      <c r="I17" s="113"/>
      <c r="J17" s="113"/>
      <c r="K17" s="113"/>
      <c r="L17" s="113"/>
    </row>
    <row r="18" spans="1:17" ht="24">
      <c r="A18" s="1" t="s">
        <v>794</v>
      </c>
      <c r="B18" s="108">
        <v>16</v>
      </c>
      <c r="C18" s="113"/>
      <c r="D18" s="113"/>
      <c r="E18" s="113"/>
      <c r="F18" s="113">
        <v>779404682</v>
      </c>
      <c r="G18" s="98">
        <v>58422505</v>
      </c>
      <c r="H18" s="113"/>
      <c r="I18" s="113">
        <v>21974065</v>
      </c>
      <c r="J18" s="113">
        <v>923078</v>
      </c>
      <c r="K18" s="113"/>
      <c r="L18" s="113">
        <v>35525362</v>
      </c>
    </row>
    <row r="19" spans="1:17" ht="24">
      <c r="A19" s="1" t="s">
        <v>795</v>
      </c>
      <c r="B19" s="108">
        <v>17</v>
      </c>
      <c r="C19" s="113"/>
      <c r="D19" s="113"/>
      <c r="E19" s="113"/>
      <c r="F19" s="113">
        <v>199757608</v>
      </c>
      <c r="G19" s="110">
        <v>773601</v>
      </c>
      <c r="H19" s="113"/>
      <c r="I19" s="113">
        <v>597320</v>
      </c>
      <c r="J19" s="113"/>
      <c r="K19" s="113"/>
      <c r="L19" s="113">
        <v>176281</v>
      </c>
    </row>
    <row r="20" spans="1:17" ht="48">
      <c r="A20" s="1" t="s">
        <v>796</v>
      </c>
      <c r="B20" s="108">
        <v>18</v>
      </c>
      <c r="C20" s="113"/>
      <c r="D20" s="113"/>
      <c r="E20" s="113"/>
      <c r="F20" s="113">
        <v>10544709</v>
      </c>
      <c r="G20" s="110">
        <v>1334140</v>
      </c>
      <c r="H20" s="113"/>
      <c r="I20" s="113">
        <v>1334140</v>
      </c>
      <c r="J20" s="113"/>
      <c r="K20" s="113"/>
      <c r="L20" s="113"/>
    </row>
    <row r="21" spans="1:17" ht="24">
      <c r="A21" s="1" t="s">
        <v>797</v>
      </c>
      <c r="B21" s="108">
        <v>19</v>
      </c>
      <c r="C21" s="113"/>
      <c r="D21" s="113"/>
      <c r="E21" s="113"/>
      <c r="F21" s="113">
        <v>194979666</v>
      </c>
      <c r="G21" s="110">
        <v>139922628</v>
      </c>
      <c r="H21" s="113"/>
      <c r="I21" s="113">
        <v>139922368</v>
      </c>
      <c r="J21" s="113"/>
      <c r="K21" s="113"/>
      <c r="L21" s="113">
        <v>260</v>
      </c>
    </row>
    <row r="22" spans="1:17" s="2" customFormat="1">
      <c r="A22" s="14" t="s">
        <v>798</v>
      </c>
      <c r="B22" s="109">
        <v>21</v>
      </c>
      <c r="C22" s="110"/>
      <c r="D22" s="110"/>
      <c r="E22" s="110" t="s">
        <v>791</v>
      </c>
      <c r="F22" s="110">
        <f>F11+F12+F13+F19+F20+F21</f>
        <v>2359372116</v>
      </c>
      <c r="G22" s="110">
        <f t="shared" ref="G22:L22" si="1">G11+G12+G13+G19+G20+G21</f>
        <v>257713524</v>
      </c>
      <c r="H22" s="110">
        <f t="shared" si="1"/>
        <v>7200</v>
      </c>
      <c r="I22" s="110">
        <f t="shared" si="1"/>
        <v>183138051</v>
      </c>
      <c r="J22" s="110">
        <f t="shared" si="1"/>
        <v>1106278</v>
      </c>
      <c r="K22" s="110">
        <f t="shared" si="1"/>
        <v>0</v>
      </c>
      <c r="L22" s="110">
        <f t="shared" si="1"/>
        <v>73461995</v>
      </c>
    </row>
    <row r="23" spans="1:17" s="2" customFormat="1" ht="17.25" customHeight="1">
      <c r="A23" s="14" t="s">
        <v>799</v>
      </c>
      <c r="B23" s="109">
        <v>22</v>
      </c>
      <c r="C23" s="110"/>
      <c r="D23" s="110"/>
      <c r="E23" s="110" t="s">
        <v>791</v>
      </c>
      <c r="F23" s="110">
        <f>F9+F22</f>
        <v>2364681354</v>
      </c>
      <c r="G23" s="110">
        <f t="shared" ref="G23:L23" si="2">G9+G22</f>
        <v>258439269</v>
      </c>
      <c r="H23" s="110">
        <f t="shared" si="2"/>
        <v>7200</v>
      </c>
      <c r="I23" s="110">
        <f t="shared" si="2"/>
        <v>183863796</v>
      </c>
      <c r="J23" s="110">
        <f t="shared" si="2"/>
        <v>1106278</v>
      </c>
      <c r="K23" s="110">
        <f t="shared" si="2"/>
        <v>0</v>
      </c>
      <c r="L23" s="110">
        <f t="shared" si="2"/>
        <v>73461995</v>
      </c>
    </row>
    <row r="25" spans="1:17" ht="12.75" customHeight="1">
      <c r="A25" s="406"/>
      <c r="B25" s="406"/>
      <c r="C25" s="408"/>
      <c r="D25" s="408"/>
      <c r="E25" s="408"/>
      <c r="F25" s="408"/>
      <c r="G25" s="408"/>
      <c r="H25" s="359"/>
      <c r="I25" s="359"/>
      <c r="J25" s="359"/>
      <c r="K25" s="359"/>
      <c r="L25" s="359"/>
      <c r="M25" s="359"/>
      <c r="N25" s="359"/>
    </row>
    <row r="26" spans="1:17">
      <c r="A26" s="406"/>
      <c r="B26" s="406"/>
      <c r="C26" s="408"/>
      <c r="D26" s="408"/>
      <c r="E26" s="408"/>
      <c r="F26" s="408"/>
      <c r="G26" s="408"/>
      <c r="H26" s="359"/>
      <c r="I26" s="359"/>
      <c r="J26" s="359"/>
      <c r="K26" s="359"/>
      <c r="L26" s="359"/>
      <c r="M26" s="359"/>
      <c r="N26" s="359"/>
    </row>
    <row r="27" spans="1:17" ht="12.75" customHeight="1">
      <c r="A27" s="233" t="s">
        <v>1900</v>
      </c>
      <c r="B27" s="233"/>
      <c r="C27" s="408"/>
      <c r="D27" s="408"/>
      <c r="E27" s="408"/>
      <c r="F27" s="408"/>
      <c r="G27" s="408"/>
      <c r="H27" s="406" t="s">
        <v>1624</v>
      </c>
      <c r="I27" s="406"/>
      <c r="J27" s="406"/>
      <c r="K27" s="406"/>
      <c r="L27" s="406"/>
      <c r="M27" s="359"/>
      <c r="N27" s="359"/>
      <c r="O27" s="359"/>
      <c r="P27" s="359"/>
      <c r="Q27" s="359"/>
    </row>
    <row r="28" spans="1:17">
      <c r="A28" s="132" t="s">
        <v>1902</v>
      </c>
      <c r="B28" s="132"/>
      <c r="H28" s="406" t="s">
        <v>1625</v>
      </c>
      <c r="I28" s="406"/>
      <c r="J28" s="406"/>
      <c r="K28" s="230"/>
      <c r="L28" s="230"/>
      <c r="M28" s="230"/>
      <c r="N28" s="230"/>
      <c r="O28" s="230"/>
      <c r="P28" s="230"/>
      <c r="Q28" s="230"/>
    </row>
    <row r="29" spans="1:17">
      <c r="A29" s="132" t="s">
        <v>1901</v>
      </c>
      <c r="B29" s="132"/>
      <c r="H29" s="232" t="s">
        <v>184</v>
      </c>
      <c r="I29" s="232"/>
      <c r="J29" s="232"/>
      <c r="K29" s="232"/>
      <c r="L29" s="232"/>
      <c r="M29" s="232"/>
      <c r="N29" s="232"/>
      <c r="O29" s="232"/>
      <c r="P29" s="232"/>
      <c r="Q29" s="232"/>
    </row>
  </sheetData>
  <mergeCells count="10">
    <mergeCell ref="C27:G27"/>
    <mergeCell ref="H28:J28"/>
    <mergeCell ref="H27:L27"/>
    <mergeCell ref="A1:I1"/>
    <mergeCell ref="A2:J2"/>
    <mergeCell ref="C4:E4"/>
    <mergeCell ref="F4:F5"/>
    <mergeCell ref="G4:L4"/>
    <mergeCell ref="A25:B26"/>
    <mergeCell ref="C25:G26"/>
  </mergeCells>
  <pageMargins left="0.75" right="0.75" top="0.49" bottom="0.38" header="0.28000000000000003" footer="0.26"/>
  <pageSetup paperSize="9" orientation="landscape" r:id="rId1"/>
  <headerFooter alignWithMargins="0"/>
  <legacyDrawing r:id="rId2"/>
</worksheet>
</file>

<file path=xl/worksheets/sheet9.xml><?xml version="1.0" encoding="utf-8"?>
<worksheet xmlns="http://schemas.openxmlformats.org/spreadsheetml/2006/main" xmlns:r="http://schemas.openxmlformats.org/officeDocument/2006/relationships">
  <sheetPr>
    <tabColor rgb="FF00B050"/>
    <pageSetUpPr fitToPage="1"/>
  </sheetPr>
  <dimension ref="A1:S32"/>
  <sheetViews>
    <sheetView workbookViewId="0">
      <selection activeCell="D7" sqref="D7"/>
    </sheetView>
  </sheetViews>
  <sheetFormatPr defaultRowHeight="12.75"/>
  <cols>
    <col min="1" max="1" width="20.7109375" style="79" customWidth="1"/>
    <col min="2" max="2" width="3.7109375" style="79" customWidth="1"/>
    <col min="3" max="3" width="10.85546875" style="79" customWidth="1"/>
    <col min="4" max="4" width="11.85546875" style="79" customWidth="1"/>
    <col min="5" max="5" width="9" style="79" customWidth="1"/>
    <col min="6" max="6" width="10.7109375" style="79" customWidth="1"/>
    <col min="7" max="7" width="7.5703125" style="79" customWidth="1"/>
    <col min="8" max="8" width="9.7109375" style="79" customWidth="1"/>
    <col min="9" max="9" width="12.85546875" style="79" customWidth="1"/>
    <col min="10" max="10" width="6.140625" style="79" customWidth="1"/>
    <col min="11" max="11" width="8.28515625" style="79" customWidth="1"/>
    <col min="12" max="12" width="10" style="79" customWidth="1"/>
    <col min="13" max="13" width="5.140625" style="79" customWidth="1"/>
    <col min="14" max="14" width="12" style="79" customWidth="1"/>
    <col min="15" max="15" width="11.5703125" style="79" customWidth="1"/>
    <col min="16" max="16" width="0.42578125" style="184" hidden="1" customWidth="1"/>
    <col min="17" max="17" width="9.140625" style="184" hidden="1" customWidth="1"/>
    <col min="18" max="16384" width="9.140625" style="184"/>
  </cols>
  <sheetData>
    <row r="1" spans="1:18">
      <c r="A1" s="410" t="s">
        <v>81</v>
      </c>
      <c r="B1" s="410"/>
      <c r="C1" s="410"/>
      <c r="D1" s="410"/>
      <c r="E1" s="410"/>
      <c r="F1" s="410"/>
      <c r="G1" s="410"/>
      <c r="H1" s="410"/>
      <c r="I1" s="410"/>
      <c r="J1" s="125"/>
      <c r="K1" s="125"/>
      <c r="L1" s="125"/>
      <c r="M1" s="125"/>
      <c r="O1" s="41"/>
    </row>
    <row r="2" spans="1:18">
      <c r="O2" s="132" t="s">
        <v>800</v>
      </c>
    </row>
    <row r="3" spans="1:18">
      <c r="B3" s="41"/>
      <c r="C3" s="41"/>
      <c r="D3" s="41"/>
      <c r="E3" s="408" t="s">
        <v>801</v>
      </c>
      <c r="F3" s="408"/>
      <c r="G3" s="408"/>
      <c r="H3" s="408"/>
      <c r="I3" s="408"/>
      <c r="J3" s="439"/>
      <c r="K3" s="439"/>
      <c r="L3" s="41"/>
      <c r="M3" s="41"/>
      <c r="N3" s="41"/>
      <c r="O3" s="41"/>
    </row>
    <row r="4" spans="1:18">
      <c r="A4" s="41"/>
      <c r="B4" s="41"/>
      <c r="C4" s="41"/>
      <c r="D4" s="41"/>
      <c r="E4" s="41"/>
      <c r="F4" s="41"/>
      <c r="G4" s="408" t="s">
        <v>1906</v>
      </c>
      <c r="H4" s="408"/>
      <c r="I4" s="408"/>
      <c r="J4" s="408"/>
      <c r="K4" s="41"/>
      <c r="L4" s="41"/>
      <c r="M4" s="41"/>
      <c r="N4" s="41"/>
      <c r="O4" s="41"/>
    </row>
    <row r="5" spans="1:18">
      <c r="A5" s="41"/>
      <c r="B5" s="41"/>
      <c r="C5" s="41"/>
      <c r="D5" s="41"/>
      <c r="E5" s="41"/>
      <c r="F5" s="41"/>
      <c r="G5" s="41"/>
      <c r="H5" s="41"/>
      <c r="I5" s="41"/>
      <c r="J5" s="41"/>
      <c r="K5" s="41"/>
      <c r="L5" s="41"/>
      <c r="M5" s="41"/>
      <c r="N5" s="41"/>
      <c r="O5" s="41" t="s">
        <v>98</v>
      </c>
    </row>
    <row r="6" spans="1:18">
      <c r="A6" s="186"/>
      <c r="B6" s="187"/>
      <c r="C6" s="440" t="s">
        <v>802</v>
      </c>
      <c r="D6" s="440"/>
      <c r="E6" s="440"/>
      <c r="F6" s="440"/>
      <c r="G6" s="440"/>
      <c r="H6" s="441"/>
      <c r="I6" s="187"/>
      <c r="J6" s="442" t="s">
        <v>803</v>
      </c>
      <c r="K6" s="443"/>
      <c r="L6" s="443"/>
      <c r="M6" s="443"/>
      <c r="N6" s="443"/>
      <c r="O6" s="443"/>
      <c r="P6" s="444"/>
      <c r="Q6" s="444"/>
      <c r="R6" s="445"/>
    </row>
    <row r="7" spans="1:18" ht="132">
      <c r="A7" s="188" t="s">
        <v>34</v>
      </c>
      <c r="B7" s="189" t="s">
        <v>804</v>
      </c>
      <c r="C7" s="191" t="s">
        <v>782</v>
      </c>
      <c r="D7" s="88" t="s">
        <v>805</v>
      </c>
      <c r="E7" s="88" t="s">
        <v>760</v>
      </c>
      <c r="F7" s="88" t="s">
        <v>806</v>
      </c>
      <c r="G7" s="88" t="s">
        <v>762</v>
      </c>
      <c r="H7" s="196" t="s">
        <v>763</v>
      </c>
      <c r="I7" s="189" t="s">
        <v>807</v>
      </c>
      <c r="J7" s="190" t="s">
        <v>808</v>
      </c>
      <c r="K7" s="189" t="s">
        <v>809</v>
      </c>
      <c r="L7" s="189" t="s">
        <v>810</v>
      </c>
      <c r="M7" s="189" t="s">
        <v>811</v>
      </c>
      <c r="N7" s="189" t="s">
        <v>812</v>
      </c>
      <c r="O7" s="88" t="s">
        <v>813</v>
      </c>
      <c r="P7" s="21"/>
      <c r="Q7" s="197"/>
      <c r="R7" s="198" t="s">
        <v>814</v>
      </c>
    </row>
    <row r="8" spans="1:18" ht="36">
      <c r="A8" s="188" t="s">
        <v>101</v>
      </c>
      <c r="B8" s="189" t="s">
        <v>102</v>
      </c>
      <c r="C8" s="191" t="s">
        <v>815</v>
      </c>
      <c r="D8" s="88">
        <v>12</v>
      </c>
      <c r="E8" s="88">
        <v>13</v>
      </c>
      <c r="F8" s="88">
        <v>14</v>
      </c>
      <c r="G8" s="88">
        <v>15</v>
      </c>
      <c r="H8" s="196">
        <v>16</v>
      </c>
      <c r="I8" s="189" t="s">
        <v>816</v>
      </c>
      <c r="J8" s="191">
        <v>18</v>
      </c>
      <c r="K8" s="88">
        <v>19</v>
      </c>
      <c r="L8" s="88">
        <v>20</v>
      </c>
      <c r="M8" s="88">
        <v>21</v>
      </c>
      <c r="N8" s="88">
        <v>22</v>
      </c>
      <c r="O8" s="88">
        <v>23</v>
      </c>
      <c r="P8" s="21"/>
      <c r="Q8" s="197"/>
      <c r="R8" s="199">
        <v>24</v>
      </c>
    </row>
    <row r="9" spans="1:18" ht="24" hidden="1">
      <c r="A9" s="193" t="s">
        <v>733</v>
      </c>
      <c r="B9" s="200" t="s">
        <v>664</v>
      </c>
      <c r="C9" s="110">
        <f>SUM(D9:H9)</f>
        <v>0</v>
      </c>
      <c r="D9" s="113"/>
      <c r="E9" s="113"/>
      <c r="F9" s="113"/>
      <c r="G9" s="113"/>
      <c r="H9" s="113"/>
      <c r="I9" s="201"/>
      <c r="J9" s="113"/>
      <c r="K9" s="113"/>
      <c r="L9" s="113"/>
      <c r="M9" s="113"/>
      <c r="N9" s="113"/>
      <c r="O9" s="113"/>
      <c r="P9" s="21"/>
      <c r="Q9" s="197"/>
      <c r="R9" s="21"/>
    </row>
    <row r="10" spans="1:18" ht="36" hidden="1">
      <c r="A10" s="1" t="s">
        <v>817</v>
      </c>
      <c r="B10" s="202" t="s">
        <v>87</v>
      </c>
      <c r="C10" s="110">
        <f>SUM(D10:H10)</f>
        <v>0</v>
      </c>
      <c r="D10" s="113"/>
      <c r="E10" s="113"/>
      <c r="F10" s="113"/>
      <c r="G10" s="113"/>
      <c r="H10" s="113"/>
      <c r="I10" s="113"/>
      <c r="J10" s="113"/>
      <c r="K10" s="113"/>
      <c r="L10" s="113"/>
      <c r="M10" s="113"/>
      <c r="N10" s="113"/>
      <c r="O10" s="113"/>
      <c r="P10" s="21"/>
      <c r="Q10" s="197"/>
      <c r="R10" s="21"/>
    </row>
    <row r="11" spans="1:18" ht="24">
      <c r="A11" s="1" t="s">
        <v>787</v>
      </c>
      <c r="B11" s="202" t="s">
        <v>88</v>
      </c>
      <c r="C11" s="110">
        <v>555968</v>
      </c>
      <c r="D11" s="113"/>
      <c r="E11" s="113"/>
      <c r="F11" s="113"/>
      <c r="G11" s="113"/>
      <c r="H11" s="113">
        <v>555968</v>
      </c>
      <c r="I11" s="203">
        <v>5479015</v>
      </c>
      <c r="J11" s="113"/>
      <c r="K11" s="113"/>
      <c r="L11" s="113"/>
      <c r="M11" s="113"/>
      <c r="N11" s="113"/>
      <c r="O11" s="113"/>
      <c r="P11" s="21"/>
      <c r="Q11" s="197"/>
      <c r="R11" s="21"/>
    </row>
    <row r="12" spans="1:18" s="2" customFormat="1">
      <c r="A12" s="14" t="s">
        <v>788</v>
      </c>
      <c r="B12" s="204" t="s">
        <v>89</v>
      </c>
      <c r="C12" s="110">
        <f t="shared" ref="C12:C18" si="0">SUM(D12:H12)</f>
        <v>555968</v>
      </c>
      <c r="D12" s="110">
        <f t="shared" ref="D12:O12" si="1">D10+D11</f>
        <v>0</v>
      </c>
      <c r="E12" s="110">
        <f t="shared" si="1"/>
        <v>0</v>
      </c>
      <c r="F12" s="110">
        <f t="shared" si="1"/>
        <v>0</v>
      </c>
      <c r="G12" s="110">
        <f t="shared" si="1"/>
        <v>0</v>
      </c>
      <c r="H12" s="110">
        <f t="shared" si="1"/>
        <v>555968</v>
      </c>
      <c r="I12" s="98">
        <f t="shared" si="1"/>
        <v>5479015</v>
      </c>
      <c r="J12" s="110">
        <f t="shared" si="1"/>
        <v>0</v>
      </c>
      <c r="K12" s="110">
        <f t="shared" si="1"/>
        <v>0</v>
      </c>
      <c r="L12" s="110">
        <f t="shared" si="1"/>
        <v>0</v>
      </c>
      <c r="M12" s="110"/>
      <c r="N12" s="110">
        <f t="shared" si="1"/>
        <v>0</v>
      </c>
      <c r="O12" s="110">
        <f t="shared" si="1"/>
        <v>0</v>
      </c>
      <c r="P12" s="19"/>
      <c r="Q12" s="205"/>
      <c r="R12" s="19"/>
    </row>
    <row r="13" spans="1:18" ht="24" hidden="1">
      <c r="A13" s="1" t="s">
        <v>738</v>
      </c>
      <c r="B13" s="202" t="s">
        <v>90</v>
      </c>
      <c r="C13" s="110">
        <f t="shared" si="0"/>
        <v>0</v>
      </c>
      <c r="D13" s="113"/>
      <c r="E13" s="113"/>
      <c r="F13" s="113"/>
      <c r="G13" s="113"/>
      <c r="H13" s="113"/>
      <c r="I13" s="113"/>
      <c r="J13" s="113"/>
      <c r="K13" s="113"/>
      <c r="L13" s="113"/>
      <c r="M13" s="113"/>
      <c r="N13" s="113"/>
      <c r="O13" s="113"/>
      <c r="P13" s="21"/>
      <c r="Q13" s="197"/>
      <c r="R13" s="21"/>
    </row>
    <row r="14" spans="1:18" ht="24">
      <c r="A14" s="1" t="s">
        <v>789</v>
      </c>
      <c r="B14" s="202" t="s">
        <v>91</v>
      </c>
      <c r="C14" s="110">
        <f t="shared" si="0"/>
        <v>0</v>
      </c>
      <c r="D14" s="113"/>
      <c r="E14" s="113"/>
      <c r="F14" s="113"/>
      <c r="G14" s="113"/>
      <c r="H14" s="113">
        <v>0</v>
      </c>
      <c r="I14" s="206">
        <v>6838519</v>
      </c>
      <c r="J14" s="113"/>
      <c r="K14" s="113"/>
      <c r="L14" s="113"/>
      <c r="M14" s="113"/>
      <c r="N14" s="113">
        <v>6838519</v>
      </c>
      <c r="O14" s="113"/>
      <c r="P14" s="21"/>
      <c r="Q14" s="197"/>
      <c r="R14" s="21"/>
    </row>
    <row r="15" spans="1:18">
      <c r="A15" s="1" t="s">
        <v>790</v>
      </c>
      <c r="B15" s="202" t="s">
        <v>92</v>
      </c>
      <c r="C15" s="110">
        <v>2195776</v>
      </c>
      <c r="D15" s="113"/>
      <c r="E15" s="113">
        <v>0</v>
      </c>
      <c r="F15" s="113">
        <v>93483</v>
      </c>
      <c r="G15" s="113">
        <v>365100</v>
      </c>
      <c r="H15" s="113">
        <v>1737193</v>
      </c>
      <c r="I15" s="206">
        <v>804799606</v>
      </c>
      <c r="J15" s="113"/>
      <c r="K15" s="113"/>
      <c r="L15" s="113">
        <v>4294730</v>
      </c>
      <c r="M15" s="113"/>
      <c r="N15" s="113">
        <v>697820692</v>
      </c>
      <c r="O15" s="113">
        <v>101580382</v>
      </c>
      <c r="P15" s="21"/>
      <c r="Q15" s="197"/>
      <c r="R15" s="207">
        <v>1103802</v>
      </c>
    </row>
    <row r="16" spans="1:18" ht="24">
      <c r="A16" s="1" t="s">
        <v>740</v>
      </c>
      <c r="B16" s="202" t="s">
        <v>93</v>
      </c>
      <c r="C16" s="110">
        <v>15453615</v>
      </c>
      <c r="D16" s="110">
        <f>SUM(D17:D19)</f>
        <v>0</v>
      </c>
      <c r="E16" s="110">
        <v>44284</v>
      </c>
      <c r="F16" s="110">
        <v>14937731</v>
      </c>
      <c r="G16" s="110">
        <f t="shared" ref="G16:R16" si="2">SUM(G17:G19)</f>
        <v>0</v>
      </c>
      <c r="H16" s="110">
        <v>471600</v>
      </c>
      <c r="I16" s="98">
        <v>1240485772</v>
      </c>
      <c r="J16" s="110">
        <f t="shared" si="2"/>
        <v>0</v>
      </c>
      <c r="K16" s="110">
        <f t="shared" si="2"/>
        <v>0</v>
      </c>
      <c r="L16" s="110">
        <f t="shared" si="2"/>
        <v>0</v>
      </c>
      <c r="M16" s="110">
        <f t="shared" si="2"/>
        <v>0</v>
      </c>
      <c r="N16" s="98">
        <f>SUM(N17:N19)</f>
        <v>1240471772</v>
      </c>
      <c r="O16" s="110">
        <f t="shared" si="2"/>
        <v>14000</v>
      </c>
      <c r="P16" s="113">
        <f t="shared" si="2"/>
        <v>0</v>
      </c>
      <c r="Q16" s="208">
        <f t="shared" si="2"/>
        <v>0</v>
      </c>
      <c r="R16" s="110">
        <f t="shared" si="2"/>
        <v>0</v>
      </c>
    </row>
    <row r="17" spans="1:19" ht="36">
      <c r="A17" s="1" t="s">
        <v>818</v>
      </c>
      <c r="B17" s="334" t="s">
        <v>94</v>
      </c>
      <c r="C17" s="110">
        <f t="shared" si="0"/>
        <v>0</v>
      </c>
      <c r="D17" s="113"/>
      <c r="E17" s="113"/>
      <c r="F17" s="113">
        <v>0</v>
      </c>
      <c r="G17" s="113"/>
      <c r="H17" s="113"/>
      <c r="I17" s="206">
        <v>400916137</v>
      </c>
      <c r="J17" s="113"/>
      <c r="K17" s="113"/>
      <c r="L17" s="113"/>
      <c r="M17" s="113"/>
      <c r="N17" s="113">
        <v>400916137</v>
      </c>
      <c r="O17" s="113"/>
      <c r="P17" s="21"/>
      <c r="Q17" s="197"/>
      <c r="R17" s="21"/>
    </row>
    <row r="18" spans="1:19" ht="34.5" customHeight="1">
      <c r="A18" s="1" t="s">
        <v>819</v>
      </c>
      <c r="B18" s="335">
        <v>12</v>
      </c>
      <c r="C18" s="110">
        <f t="shared" si="0"/>
        <v>0</v>
      </c>
      <c r="D18" s="113"/>
      <c r="E18" s="113"/>
      <c r="F18" s="113"/>
      <c r="G18" s="113"/>
      <c r="H18" s="113"/>
      <c r="I18" s="206">
        <f>SUM(J18:R18)</f>
        <v>17196063</v>
      </c>
      <c r="J18" s="113"/>
      <c r="K18" s="113"/>
      <c r="L18" s="113"/>
      <c r="M18" s="113"/>
      <c r="N18" s="113">
        <v>17196063</v>
      </c>
      <c r="O18" s="113"/>
      <c r="P18" s="21"/>
      <c r="Q18" s="197"/>
      <c r="R18" s="21"/>
    </row>
    <row r="19" spans="1:19" ht="24">
      <c r="A19" s="1" t="s">
        <v>820</v>
      </c>
      <c r="B19" s="335">
        <v>16</v>
      </c>
      <c r="C19" s="110">
        <v>15453615</v>
      </c>
      <c r="D19" s="113">
        <v>0</v>
      </c>
      <c r="E19" s="113">
        <v>44284</v>
      </c>
      <c r="F19" s="113">
        <v>14937731</v>
      </c>
      <c r="G19" s="113">
        <v>0</v>
      </c>
      <c r="H19" s="113">
        <v>471600</v>
      </c>
      <c r="I19" s="206">
        <v>822373572</v>
      </c>
      <c r="J19" s="113"/>
      <c r="K19" s="113"/>
      <c r="L19" s="113"/>
      <c r="M19" s="113"/>
      <c r="N19" s="113">
        <v>822359572</v>
      </c>
      <c r="O19" s="113">
        <v>14000</v>
      </c>
      <c r="P19" s="21"/>
      <c r="Q19" s="197"/>
      <c r="R19" s="21"/>
    </row>
    <row r="20" spans="1:19" ht="48">
      <c r="A20" s="1" t="s">
        <v>821</v>
      </c>
      <c r="B20" s="335">
        <v>17</v>
      </c>
      <c r="C20" s="110">
        <v>176281</v>
      </c>
      <c r="D20" s="113"/>
      <c r="E20" s="113"/>
      <c r="F20" s="113">
        <v>176281</v>
      </c>
      <c r="G20" s="113"/>
      <c r="H20" s="113"/>
      <c r="I20" s="206">
        <v>200354928</v>
      </c>
      <c r="J20" s="113"/>
      <c r="K20" s="113"/>
      <c r="L20" s="113"/>
      <c r="M20" s="113"/>
      <c r="N20" s="113">
        <v>200354928</v>
      </c>
      <c r="O20" s="113"/>
      <c r="P20" s="21"/>
      <c r="Q20" s="197"/>
      <c r="R20" s="21"/>
    </row>
    <row r="21" spans="1:19" ht="72">
      <c r="A21" s="1" t="s">
        <v>747</v>
      </c>
      <c r="B21" s="335">
        <v>18</v>
      </c>
      <c r="C21" s="110">
        <v>1</v>
      </c>
      <c r="D21" s="113"/>
      <c r="E21" s="113"/>
      <c r="F21" s="113"/>
      <c r="G21" s="99"/>
      <c r="H21" s="99">
        <v>1</v>
      </c>
      <c r="I21" s="209">
        <v>11878848</v>
      </c>
      <c r="J21" s="99"/>
      <c r="K21" s="99"/>
      <c r="L21" s="99"/>
      <c r="M21" s="99"/>
      <c r="N21" s="99">
        <v>10833848</v>
      </c>
      <c r="O21" s="99">
        <v>1045000</v>
      </c>
      <c r="P21" s="21"/>
      <c r="Q21" s="197"/>
      <c r="R21" s="21"/>
    </row>
    <row r="22" spans="1:19" ht="24">
      <c r="A22" s="1" t="s">
        <v>797</v>
      </c>
      <c r="B22" s="335">
        <v>19</v>
      </c>
      <c r="C22" s="110">
        <v>22838861</v>
      </c>
      <c r="D22" s="113"/>
      <c r="E22" s="113"/>
      <c r="F22" s="113"/>
      <c r="G22" s="99"/>
      <c r="H22" s="99">
        <v>22838861</v>
      </c>
      <c r="I22" s="209">
        <v>312063433</v>
      </c>
      <c r="J22" s="99"/>
      <c r="K22" s="99"/>
      <c r="L22" s="99"/>
      <c r="M22" s="99"/>
      <c r="N22" s="99"/>
      <c r="O22" s="99"/>
      <c r="P22" s="21"/>
      <c r="Q22" s="197"/>
      <c r="R22" s="21"/>
    </row>
    <row r="23" spans="1:19" ht="24" hidden="1">
      <c r="A23" s="1" t="s">
        <v>822</v>
      </c>
      <c r="B23" s="335">
        <v>15</v>
      </c>
      <c r="C23" s="110"/>
      <c r="D23" s="113"/>
      <c r="E23" s="113"/>
      <c r="F23" s="113"/>
      <c r="G23" s="99"/>
      <c r="H23" s="99"/>
      <c r="I23" s="99">
        <f>SUM(J23:R23)</f>
        <v>0</v>
      </c>
      <c r="J23" s="99"/>
      <c r="K23" s="99"/>
      <c r="L23" s="99"/>
      <c r="M23" s="99"/>
      <c r="N23" s="99"/>
      <c r="O23" s="99"/>
      <c r="P23" s="21"/>
      <c r="Q23" s="197"/>
      <c r="R23" s="21"/>
    </row>
    <row r="24" spans="1:19" s="2" customFormat="1" ht="24">
      <c r="A24" s="14" t="s">
        <v>798</v>
      </c>
      <c r="B24" s="336">
        <v>21</v>
      </c>
      <c r="C24" s="110">
        <f>SUM(C14+C15+C16+C20+C21+C22)</f>
        <v>40664534</v>
      </c>
      <c r="D24" s="110">
        <f t="shared" ref="D24:R24" si="3">SUM(D14+D15+D16+D20+D21+D22)</f>
        <v>0</v>
      </c>
      <c r="E24" s="110">
        <f t="shared" si="3"/>
        <v>44284</v>
      </c>
      <c r="F24" s="110">
        <f t="shared" si="3"/>
        <v>15207495</v>
      </c>
      <c r="G24" s="98">
        <f t="shared" si="3"/>
        <v>365100</v>
      </c>
      <c r="H24" s="98">
        <f t="shared" si="3"/>
        <v>25047655</v>
      </c>
      <c r="I24" s="98">
        <f t="shared" si="3"/>
        <v>2576421106</v>
      </c>
      <c r="J24" s="98">
        <f t="shared" si="3"/>
        <v>0</v>
      </c>
      <c r="K24" s="98">
        <f t="shared" si="3"/>
        <v>0</v>
      </c>
      <c r="L24" s="98">
        <f t="shared" si="3"/>
        <v>4294730</v>
      </c>
      <c r="M24" s="98"/>
      <c r="N24" s="98">
        <f t="shared" si="3"/>
        <v>2156319759</v>
      </c>
      <c r="O24" s="98">
        <f t="shared" si="3"/>
        <v>102639382</v>
      </c>
      <c r="P24" s="110">
        <f t="shared" si="3"/>
        <v>0</v>
      </c>
      <c r="Q24" s="210">
        <f t="shared" si="3"/>
        <v>0</v>
      </c>
      <c r="R24" s="110">
        <f t="shared" si="3"/>
        <v>1103802</v>
      </c>
    </row>
    <row r="25" spans="1:19" s="2" customFormat="1" ht="24">
      <c r="A25" s="14" t="s">
        <v>823</v>
      </c>
      <c r="B25" s="336">
        <v>22</v>
      </c>
      <c r="C25" s="110">
        <f>C12+C24</f>
        <v>41220502</v>
      </c>
      <c r="D25" s="110">
        <f t="shared" ref="D25:R25" si="4">D12+D24</f>
        <v>0</v>
      </c>
      <c r="E25" s="110">
        <f t="shared" si="4"/>
        <v>44284</v>
      </c>
      <c r="F25" s="110">
        <f t="shared" si="4"/>
        <v>15207495</v>
      </c>
      <c r="G25" s="98">
        <f t="shared" si="4"/>
        <v>365100</v>
      </c>
      <c r="H25" s="98">
        <f t="shared" si="4"/>
        <v>25603623</v>
      </c>
      <c r="I25" s="98">
        <f t="shared" si="4"/>
        <v>2581900121</v>
      </c>
      <c r="J25" s="98">
        <f t="shared" si="4"/>
        <v>0</v>
      </c>
      <c r="K25" s="98">
        <f t="shared" si="4"/>
        <v>0</v>
      </c>
      <c r="L25" s="98">
        <f t="shared" si="4"/>
        <v>4294730</v>
      </c>
      <c r="M25" s="98"/>
      <c r="N25" s="98">
        <f t="shared" si="4"/>
        <v>2156319759</v>
      </c>
      <c r="O25" s="98">
        <f t="shared" si="4"/>
        <v>102639382</v>
      </c>
      <c r="P25" s="110">
        <f t="shared" si="4"/>
        <v>0</v>
      </c>
      <c r="Q25" s="210">
        <f t="shared" si="4"/>
        <v>0</v>
      </c>
      <c r="R25" s="110">
        <f t="shared" si="4"/>
        <v>1103802</v>
      </c>
    </row>
    <row r="26" spans="1:19">
      <c r="G26" s="211"/>
      <c r="H26" s="211"/>
      <c r="I26" s="211"/>
      <c r="J26" s="211"/>
      <c r="K26" s="211"/>
      <c r="L26" s="211"/>
      <c r="M26" s="211"/>
      <c r="N26" s="211"/>
      <c r="O26" s="211"/>
      <c r="R26" s="22"/>
    </row>
    <row r="27" spans="1:19">
      <c r="A27" s="41"/>
      <c r="B27" s="41"/>
      <c r="C27" s="185"/>
      <c r="D27" s="185"/>
      <c r="F27" s="41"/>
      <c r="G27" s="41"/>
      <c r="H27" s="41"/>
      <c r="I27" s="185"/>
      <c r="J27" s="185"/>
      <c r="K27" s="185"/>
      <c r="L27" s="185"/>
      <c r="M27" s="185"/>
      <c r="N27" s="185"/>
      <c r="Q27" s="212"/>
      <c r="R27" s="22"/>
    </row>
    <row r="28" spans="1:19" ht="12.75" customHeight="1">
      <c r="A28" s="406"/>
      <c r="B28" s="406"/>
      <c r="C28" s="406"/>
      <c r="D28" s="406"/>
      <c r="E28" s="406"/>
      <c r="F28" s="406"/>
      <c r="G28" s="406"/>
      <c r="J28" s="406"/>
      <c r="K28" s="406"/>
      <c r="L28" s="406"/>
      <c r="M28" s="446"/>
      <c r="N28" s="446"/>
      <c r="O28" s="446"/>
    </row>
    <row r="29" spans="1:19">
      <c r="A29" s="406"/>
      <c r="B29" s="406"/>
      <c r="C29" s="406"/>
      <c r="D29" s="406"/>
      <c r="E29" s="406"/>
      <c r="F29" s="406"/>
      <c r="G29" s="406"/>
      <c r="J29" s="406"/>
      <c r="K29" s="406"/>
      <c r="L29" s="406"/>
      <c r="M29" s="446"/>
      <c r="N29" s="446"/>
      <c r="O29" s="446"/>
    </row>
    <row r="30" spans="1:19" ht="12.75" customHeight="1">
      <c r="A30" s="233" t="s">
        <v>1900</v>
      </c>
      <c r="B30" s="233"/>
      <c r="C30" s="233"/>
      <c r="D30" s="233"/>
      <c r="E30" s="233"/>
      <c r="F30" s="233"/>
      <c r="G30" s="233"/>
      <c r="J30" s="406" t="s">
        <v>1624</v>
      </c>
      <c r="K30" s="406"/>
      <c r="L30" s="406"/>
      <c r="M30" s="406"/>
      <c r="N30" s="406"/>
      <c r="O30" s="406"/>
      <c r="P30" s="359"/>
      <c r="Q30" s="359"/>
      <c r="R30" s="359"/>
      <c r="S30" s="359"/>
    </row>
    <row r="31" spans="1:19">
      <c r="A31" s="132" t="s">
        <v>1902</v>
      </c>
      <c r="B31" s="132"/>
      <c r="C31" s="132"/>
      <c r="D31" s="132"/>
      <c r="E31" s="132"/>
      <c r="F31" s="132"/>
      <c r="G31" s="132"/>
      <c r="J31" s="406" t="s">
        <v>1625</v>
      </c>
      <c r="K31" s="406"/>
      <c r="L31" s="406"/>
      <c r="M31" s="230"/>
      <c r="N31" s="230"/>
      <c r="O31" s="230"/>
      <c r="P31" s="230"/>
      <c r="Q31" s="230"/>
      <c r="R31" s="230"/>
      <c r="S31" s="230"/>
    </row>
    <row r="32" spans="1:19">
      <c r="A32" s="132" t="s">
        <v>1901</v>
      </c>
      <c r="B32" s="132"/>
      <c r="C32" s="132"/>
      <c r="D32" s="132"/>
      <c r="E32" s="132"/>
      <c r="F32" s="132"/>
      <c r="G32" s="132"/>
      <c r="J32" s="232" t="s">
        <v>184</v>
      </c>
      <c r="K32" s="232"/>
      <c r="L32" s="232"/>
      <c r="M32" s="232"/>
      <c r="N32" s="232"/>
      <c r="O32" s="232"/>
      <c r="P32" s="232"/>
      <c r="Q32" s="232"/>
      <c r="R32" s="232"/>
      <c r="S32" s="232"/>
    </row>
  </sheetData>
  <mergeCells count="9">
    <mergeCell ref="J31:L31"/>
    <mergeCell ref="A1:I1"/>
    <mergeCell ref="E3:K3"/>
    <mergeCell ref="G4:J4"/>
    <mergeCell ref="C6:H6"/>
    <mergeCell ref="J6:R6"/>
    <mergeCell ref="J28:O29"/>
    <mergeCell ref="A28:G29"/>
    <mergeCell ref="J30:O30"/>
  </mergeCells>
  <pageMargins left="0.74803149606299213" right="0.51181102362204722" top="0.17" bottom="0.2" header="0.34" footer="0.17"/>
  <pageSetup paperSize="9" scale="81" orientation="landscape" horizontalDpi="4294967294" verticalDpi="4294967294" r:id="rId1"/>
  <headerFooter alignWithMargins="0">
    <oddFooter>&amp;C&amp;P</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5</vt:i4>
      </vt:variant>
    </vt:vector>
  </HeadingPairs>
  <TitlesOfParts>
    <vt:vector size="19" baseType="lpstr">
      <vt:lpstr>Anexa 1  2023</vt:lpstr>
      <vt:lpstr>Anexa 2 2023</vt:lpstr>
      <vt:lpstr>Anexa 3 2023</vt:lpstr>
      <vt:lpstr>Anexa 4 2023</vt:lpstr>
      <vt:lpstr>Anexa 5 2023</vt:lpstr>
      <vt:lpstr>Anexa 6A 2023</vt:lpstr>
      <vt:lpstr>Anexa 6 B 2023</vt:lpstr>
      <vt:lpstr>Anexa 6 C 2023</vt:lpstr>
      <vt:lpstr>Anexa 6 D 2023</vt:lpstr>
      <vt:lpstr>Anexa 7 2023</vt:lpstr>
      <vt:lpstr>Anexa 8 2023</vt:lpstr>
      <vt:lpstr>Anexa 9 2023</vt:lpstr>
      <vt:lpstr>ANEXA 10 2023</vt:lpstr>
      <vt:lpstr>Sheet1</vt:lpstr>
      <vt:lpstr>'Anexa 6 D 2023'!Print_Area</vt:lpstr>
      <vt:lpstr>'ANEXA 10 2023'!Print_Titles</vt:lpstr>
      <vt:lpstr>'Anexa 4 2023'!Print_Titles</vt:lpstr>
      <vt:lpstr>'Anexa 5 2023'!Print_Titles</vt:lpstr>
      <vt:lpstr>'Anexa 6A 2023'!Print_Titles</vt:lpstr>
    </vt:vector>
  </TitlesOfParts>
  <Company>Primaria Municipiului Baia Mare</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contabilitate8</dc:creator>
  <cp:lastModifiedBy>sebi</cp:lastModifiedBy>
  <cp:lastPrinted>2024-02-20T07:03:50Z</cp:lastPrinted>
  <dcterms:created xsi:type="dcterms:W3CDTF">2012-04-05T10:35:33Z</dcterms:created>
  <dcterms:modified xsi:type="dcterms:W3CDTF">2024-02-20T07:04:57Z</dcterms:modified>
</cp:coreProperties>
</file>